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 codeName="{3D1A710C-6663-3D7B-7F91-EC182F24A4BC}"/>
  <workbookPr filterPrivacy="1" codeName="ThisWorkbook" defaultThemeVersion="124226"/>
  <xr:revisionPtr revIDLastSave="0" documentId="13_ncr:1_{00B233D6-C444-434E-B2B7-C04E9FBF49CB}" xr6:coauthVersionLast="36" xr6:coauthVersionMax="36" xr10:uidLastSave="{00000000-0000-0000-0000-000000000000}"/>
  <workbookProtection workbookAlgorithmName="SHA-512" workbookHashValue="5YDycG10ts+jNDE/6uK3ysZyP2LDAZtbwW9Zal/VD0UIGnBMOX0lXvNFlYxHrnluJOADVfVsDvbJhvQPMIx4pg==" workbookSaltValue="UFsImjZpkRSea7qK8LHUMQ==" workbookSpinCount="100000" lockStructure="1"/>
  <bookViews>
    <workbookView xWindow="240" yWindow="105" windowWidth="14805" windowHeight="7890" xr2:uid="{00000000-000D-0000-FFFF-FFFF00000000}"/>
  </bookViews>
  <sheets>
    <sheet name="2020-2021" sheetId="1" r:id="rId1"/>
  </sheets>
  <definedNames>
    <definedName name="_xlnm._FilterDatabase" localSheetId="0" hidden="1">'2020-2021'!$A$14:$BV$47</definedName>
  </definedNames>
  <calcPr calcId="191029"/>
</workbook>
</file>

<file path=xl/calcChain.xml><?xml version="1.0" encoding="utf-8"?>
<calcChain xmlns="http://schemas.openxmlformats.org/spreadsheetml/2006/main">
  <c r="BN50" i="1" l="1"/>
  <c r="BM50" i="1"/>
  <c r="BL50" i="1"/>
  <c r="BK50" i="1"/>
  <c r="BJ50" i="1"/>
  <c r="BI50" i="1"/>
  <c r="BH50" i="1"/>
  <c r="BG50" i="1"/>
  <c r="BF50" i="1"/>
  <c r="AZ50" i="1"/>
  <c r="AY50" i="1"/>
  <c r="AX50" i="1"/>
  <c r="AW50" i="1"/>
  <c r="AV50" i="1"/>
  <c r="AU50" i="1"/>
  <c r="AT50" i="1"/>
  <c r="AS50" i="1"/>
  <c r="AR50" i="1"/>
  <c r="BN49" i="1"/>
  <c r="BM49" i="1"/>
  <c r="BL49" i="1"/>
  <c r="BK49" i="1"/>
  <c r="BJ49" i="1"/>
  <c r="BI49" i="1"/>
  <c r="BH49" i="1"/>
  <c r="BG49" i="1"/>
  <c r="BF49" i="1"/>
  <c r="AZ49" i="1"/>
  <c r="AY49" i="1"/>
  <c r="AX49" i="1"/>
  <c r="AW49" i="1"/>
  <c r="AV49" i="1"/>
  <c r="AU49" i="1"/>
  <c r="AT49" i="1"/>
  <c r="AS49" i="1"/>
  <c r="AR49" i="1"/>
  <c r="BN48" i="1"/>
  <c r="BM48" i="1"/>
  <c r="BL48" i="1"/>
  <c r="BK48" i="1"/>
  <c r="BJ48" i="1"/>
  <c r="BI48" i="1"/>
  <c r="BH48" i="1"/>
  <c r="BG48" i="1"/>
  <c r="BF48" i="1"/>
  <c r="AZ48" i="1"/>
  <c r="AY48" i="1"/>
  <c r="AX48" i="1"/>
  <c r="AW48" i="1"/>
  <c r="AV48" i="1"/>
  <c r="AU48" i="1"/>
  <c r="AT48" i="1"/>
  <c r="AS48" i="1"/>
  <c r="AR48" i="1"/>
  <c r="A48" i="1"/>
  <c r="A49" i="1" s="1"/>
  <c r="A50" i="1" s="1"/>
  <c r="A39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l="1"/>
  <c r="A41" i="1" s="1"/>
  <c r="A42" i="1" s="1"/>
  <c r="A43" i="1" s="1"/>
  <c r="A44" i="1" s="1"/>
  <c r="A45" i="1" s="1"/>
  <c r="A46" i="1" s="1"/>
  <c r="A47" i="1" s="1"/>
  <c r="A38" i="1"/>
  <c r="BF37" i="1"/>
  <c r="BG37" i="1"/>
  <c r="BH37" i="1"/>
  <c r="BI37" i="1"/>
  <c r="BJ37" i="1"/>
  <c r="BK37" i="1"/>
  <c r="BL37" i="1"/>
  <c r="BM37" i="1"/>
  <c r="BN37" i="1"/>
  <c r="AR37" i="1"/>
  <c r="AS37" i="1"/>
  <c r="AT37" i="1"/>
  <c r="AU37" i="1"/>
  <c r="AV37" i="1"/>
  <c r="AW37" i="1"/>
  <c r="AX37" i="1"/>
  <c r="AY37" i="1"/>
  <c r="AZ37" i="1"/>
  <c r="BF32" i="1" l="1"/>
  <c r="BG32" i="1"/>
  <c r="BH32" i="1"/>
  <c r="BI32" i="1"/>
  <c r="BJ32" i="1"/>
  <c r="BK32" i="1"/>
  <c r="BL32" i="1"/>
  <c r="BM32" i="1"/>
  <c r="BN32" i="1"/>
  <c r="BF33" i="1"/>
  <c r="BG33" i="1"/>
  <c r="BH33" i="1"/>
  <c r="BI33" i="1"/>
  <c r="BJ33" i="1"/>
  <c r="BK33" i="1"/>
  <c r="BL33" i="1"/>
  <c r="BM33" i="1"/>
  <c r="BN33" i="1"/>
  <c r="BF34" i="1"/>
  <c r="BG34" i="1"/>
  <c r="BH34" i="1"/>
  <c r="BI34" i="1"/>
  <c r="BJ34" i="1"/>
  <c r="BK34" i="1"/>
  <c r="BL34" i="1"/>
  <c r="BM34" i="1"/>
  <c r="BN34" i="1"/>
  <c r="AR32" i="1"/>
  <c r="AS32" i="1"/>
  <c r="AT32" i="1"/>
  <c r="AU32" i="1"/>
  <c r="AV32" i="1"/>
  <c r="AW32" i="1"/>
  <c r="AX32" i="1"/>
  <c r="AY32" i="1"/>
  <c r="AZ32" i="1"/>
  <c r="AR33" i="1"/>
  <c r="AS33" i="1"/>
  <c r="AT33" i="1"/>
  <c r="AU33" i="1"/>
  <c r="AV33" i="1"/>
  <c r="AW33" i="1"/>
  <c r="AX33" i="1"/>
  <c r="AY33" i="1"/>
  <c r="AZ33" i="1"/>
  <c r="AR34" i="1"/>
  <c r="AS34" i="1"/>
  <c r="AT34" i="1"/>
  <c r="AU34" i="1"/>
  <c r="AV34" i="1"/>
  <c r="AW34" i="1"/>
  <c r="AX34" i="1"/>
  <c r="AY34" i="1"/>
  <c r="AZ34" i="1"/>
  <c r="BF41" i="1" l="1"/>
  <c r="BG41" i="1"/>
  <c r="BH41" i="1"/>
  <c r="BI41" i="1"/>
  <c r="BJ41" i="1"/>
  <c r="BK41" i="1"/>
  <c r="BL41" i="1"/>
  <c r="BM41" i="1"/>
  <c r="BN41" i="1"/>
  <c r="BF42" i="1"/>
  <c r="BG42" i="1"/>
  <c r="BH42" i="1"/>
  <c r="BI42" i="1"/>
  <c r="BJ42" i="1"/>
  <c r="BK42" i="1"/>
  <c r="BL42" i="1"/>
  <c r="BM42" i="1"/>
  <c r="BN42" i="1"/>
  <c r="AR41" i="1"/>
  <c r="AS41" i="1"/>
  <c r="AT41" i="1"/>
  <c r="AU41" i="1"/>
  <c r="AV41" i="1"/>
  <c r="AW41" i="1"/>
  <c r="AX41" i="1"/>
  <c r="AY41" i="1"/>
  <c r="AZ41" i="1"/>
  <c r="AR42" i="1"/>
  <c r="AS42" i="1"/>
  <c r="AT42" i="1"/>
  <c r="AU42" i="1"/>
  <c r="AV42" i="1"/>
  <c r="AW42" i="1"/>
  <c r="AX42" i="1"/>
  <c r="AY42" i="1"/>
  <c r="AZ42" i="1"/>
  <c r="BF28" i="1"/>
  <c r="BG28" i="1"/>
  <c r="BH28" i="1"/>
  <c r="BI28" i="1"/>
  <c r="BJ28" i="1"/>
  <c r="BK28" i="1"/>
  <c r="BL28" i="1"/>
  <c r="BM28" i="1"/>
  <c r="BN28" i="1"/>
  <c r="AR28" i="1"/>
  <c r="AS28" i="1"/>
  <c r="AT28" i="1"/>
  <c r="AU28" i="1"/>
  <c r="AV28" i="1"/>
  <c r="AW28" i="1"/>
  <c r="AX28" i="1"/>
  <c r="AY28" i="1"/>
  <c r="AZ28" i="1"/>
  <c r="BF24" i="1"/>
  <c r="BG24" i="1"/>
  <c r="BH24" i="1"/>
  <c r="BI24" i="1"/>
  <c r="BJ24" i="1"/>
  <c r="BK24" i="1"/>
  <c r="BL24" i="1"/>
  <c r="BM24" i="1"/>
  <c r="BN24" i="1"/>
  <c r="BF25" i="1"/>
  <c r="BG25" i="1"/>
  <c r="BH25" i="1"/>
  <c r="BI25" i="1"/>
  <c r="BJ25" i="1"/>
  <c r="BK25" i="1"/>
  <c r="BL25" i="1"/>
  <c r="BM25" i="1"/>
  <c r="BN25" i="1"/>
  <c r="BF26" i="1"/>
  <c r="BG26" i="1"/>
  <c r="BH26" i="1"/>
  <c r="BI26" i="1"/>
  <c r="BJ26" i="1"/>
  <c r="BK26" i="1"/>
  <c r="BL26" i="1"/>
  <c r="BM26" i="1"/>
  <c r="BN26" i="1"/>
  <c r="AR26" i="1"/>
  <c r="AS26" i="1"/>
  <c r="AU26" i="1"/>
  <c r="AV26" i="1"/>
  <c r="AW26" i="1"/>
  <c r="AX26" i="1"/>
  <c r="AY26" i="1"/>
  <c r="AZ26" i="1"/>
  <c r="AR25" i="1"/>
  <c r="AS25" i="1"/>
  <c r="AU25" i="1"/>
  <c r="AV25" i="1"/>
  <c r="AW25" i="1"/>
  <c r="AX25" i="1"/>
  <c r="AY25" i="1"/>
  <c r="AZ25" i="1"/>
  <c r="AR24" i="1"/>
  <c r="AS24" i="1"/>
  <c r="AU24" i="1"/>
  <c r="AV24" i="1"/>
  <c r="AW24" i="1"/>
  <c r="AX24" i="1"/>
  <c r="AY24" i="1"/>
  <c r="AZ24" i="1"/>
  <c r="AT26" i="1"/>
  <c r="AT25" i="1"/>
  <c r="AT24" i="1"/>
  <c r="BF17" i="1"/>
  <c r="BG17" i="1"/>
  <c r="BH17" i="1"/>
  <c r="BI17" i="1"/>
  <c r="BJ17" i="1"/>
  <c r="BK17" i="1"/>
  <c r="BL17" i="1"/>
  <c r="BM17" i="1"/>
  <c r="BN17" i="1"/>
  <c r="BF18" i="1"/>
  <c r="BG18" i="1"/>
  <c r="BH18" i="1"/>
  <c r="BI18" i="1"/>
  <c r="BJ18" i="1"/>
  <c r="BK18" i="1"/>
  <c r="BL18" i="1"/>
  <c r="BM18" i="1"/>
  <c r="BN18" i="1"/>
  <c r="BF19" i="1"/>
  <c r="BG19" i="1"/>
  <c r="BH19" i="1"/>
  <c r="BI19" i="1"/>
  <c r="BJ19" i="1"/>
  <c r="BK19" i="1"/>
  <c r="BL19" i="1"/>
  <c r="BM19" i="1"/>
  <c r="BN19" i="1"/>
  <c r="BF20" i="1"/>
  <c r="BG20" i="1"/>
  <c r="BH20" i="1"/>
  <c r="BI20" i="1"/>
  <c r="BJ20" i="1"/>
  <c r="BK20" i="1"/>
  <c r="BL20" i="1"/>
  <c r="BM20" i="1"/>
  <c r="BN20" i="1"/>
  <c r="BF21" i="1"/>
  <c r="BG21" i="1"/>
  <c r="BH21" i="1"/>
  <c r="BI21" i="1"/>
  <c r="BJ21" i="1"/>
  <c r="BK21" i="1"/>
  <c r="BL21" i="1"/>
  <c r="BM21" i="1"/>
  <c r="BN21" i="1"/>
  <c r="BF22" i="1"/>
  <c r="BG22" i="1"/>
  <c r="BH22" i="1"/>
  <c r="BI22" i="1"/>
  <c r="BJ22" i="1"/>
  <c r="BK22" i="1"/>
  <c r="BL22" i="1"/>
  <c r="BM22" i="1"/>
  <c r="BN22" i="1"/>
  <c r="BF23" i="1"/>
  <c r="BG23" i="1"/>
  <c r="BH23" i="1"/>
  <c r="BI23" i="1"/>
  <c r="BJ23" i="1"/>
  <c r="BK23" i="1"/>
  <c r="BL23" i="1"/>
  <c r="BM23" i="1"/>
  <c r="BN23" i="1"/>
  <c r="AR17" i="1"/>
  <c r="AS17" i="1"/>
  <c r="AT17" i="1"/>
  <c r="AU17" i="1"/>
  <c r="AV17" i="1"/>
  <c r="AW17" i="1"/>
  <c r="AX17" i="1"/>
  <c r="AY17" i="1"/>
  <c r="AZ17" i="1"/>
  <c r="AR18" i="1"/>
  <c r="AS18" i="1"/>
  <c r="AT18" i="1"/>
  <c r="AU18" i="1"/>
  <c r="AV18" i="1"/>
  <c r="AW18" i="1"/>
  <c r="AX18" i="1"/>
  <c r="AY18" i="1"/>
  <c r="AZ18" i="1"/>
  <c r="AR19" i="1"/>
  <c r="AS19" i="1"/>
  <c r="AT19" i="1"/>
  <c r="AU19" i="1"/>
  <c r="AV19" i="1"/>
  <c r="AW19" i="1"/>
  <c r="AX19" i="1"/>
  <c r="AY19" i="1"/>
  <c r="AZ19" i="1"/>
  <c r="AR20" i="1"/>
  <c r="AS20" i="1"/>
  <c r="AT20" i="1"/>
  <c r="AU20" i="1"/>
  <c r="AV20" i="1"/>
  <c r="AW20" i="1"/>
  <c r="AX20" i="1"/>
  <c r="AY20" i="1"/>
  <c r="AZ20" i="1"/>
  <c r="AR21" i="1"/>
  <c r="AS21" i="1"/>
  <c r="AT21" i="1"/>
  <c r="AU21" i="1"/>
  <c r="AV21" i="1"/>
  <c r="AW21" i="1"/>
  <c r="AX21" i="1"/>
  <c r="AY21" i="1"/>
  <c r="AZ21" i="1"/>
  <c r="AR22" i="1"/>
  <c r="AS22" i="1"/>
  <c r="AT22" i="1"/>
  <c r="AU22" i="1"/>
  <c r="AV22" i="1"/>
  <c r="AW22" i="1"/>
  <c r="AX22" i="1"/>
  <c r="AY22" i="1"/>
  <c r="AZ22" i="1"/>
  <c r="AR23" i="1"/>
  <c r="AS23" i="1"/>
  <c r="AT23" i="1"/>
  <c r="AU23" i="1"/>
  <c r="AV23" i="1"/>
  <c r="AW23" i="1"/>
  <c r="AX23" i="1"/>
  <c r="AY23" i="1"/>
  <c r="AZ23" i="1"/>
  <c r="AR16" i="1" l="1"/>
  <c r="AS16" i="1"/>
  <c r="AT16" i="1"/>
  <c r="AU16" i="1"/>
  <c r="AV16" i="1"/>
  <c r="AW16" i="1"/>
  <c r="AX16" i="1"/>
  <c r="AY16" i="1"/>
  <c r="AZ16" i="1"/>
  <c r="AR27" i="1"/>
  <c r="AS27" i="1"/>
  <c r="AT27" i="1"/>
  <c r="AU27" i="1"/>
  <c r="AV27" i="1"/>
  <c r="AW27" i="1"/>
  <c r="AX27" i="1"/>
  <c r="AY27" i="1"/>
  <c r="AZ27" i="1"/>
  <c r="AR29" i="1"/>
  <c r="AS29" i="1"/>
  <c r="AT29" i="1"/>
  <c r="AU29" i="1"/>
  <c r="AV29" i="1"/>
  <c r="AW29" i="1"/>
  <c r="AX29" i="1"/>
  <c r="AY29" i="1"/>
  <c r="AZ29" i="1"/>
  <c r="AR30" i="1"/>
  <c r="AS30" i="1"/>
  <c r="AT30" i="1"/>
  <c r="AU30" i="1"/>
  <c r="AV30" i="1"/>
  <c r="AW30" i="1"/>
  <c r="AX30" i="1"/>
  <c r="AY30" i="1"/>
  <c r="AZ30" i="1"/>
  <c r="AR31" i="1"/>
  <c r="AS31" i="1"/>
  <c r="AT31" i="1"/>
  <c r="AU31" i="1"/>
  <c r="AV31" i="1"/>
  <c r="AW31" i="1"/>
  <c r="AX31" i="1"/>
  <c r="AY31" i="1"/>
  <c r="AZ31" i="1"/>
  <c r="AR35" i="1"/>
  <c r="AS35" i="1"/>
  <c r="AT35" i="1"/>
  <c r="AU35" i="1"/>
  <c r="AV35" i="1"/>
  <c r="AW35" i="1"/>
  <c r="AX35" i="1"/>
  <c r="AY35" i="1"/>
  <c r="AZ35" i="1"/>
  <c r="AR36" i="1"/>
  <c r="AS36" i="1"/>
  <c r="AT36" i="1"/>
  <c r="AU36" i="1"/>
  <c r="AV36" i="1"/>
  <c r="AW36" i="1"/>
  <c r="AX36" i="1"/>
  <c r="AY36" i="1"/>
  <c r="AZ36" i="1"/>
  <c r="AR38" i="1"/>
  <c r="AS38" i="1"/>
  <c r="AT38" i="1"/>
  <c r="AU38" i="1"/>
  <c r="AV38" i="1"/>
  <c r="AW38" i="1"/>
  <c r="AX38" i="1"/>
  <c r="AY38" i="1"/>
  <c r="AZ38" i="1"/>
  <c r="AR39" i="1"/>
  <c r="AS39" i="1"/>
  <c r="AT39" i="1"/>
  <c r="AU39" i="1"/>
  <c r="AV39" i="1"/>
  <c r="AW39" i="1"/>
  <c r="AX39" i="1"/>
  <c r="AY39" i="1"/>
  <c r="AZ39" i="1"/>
  <c r="AR40" i="1"/>
  <c r="AS40" i="1"/>
  <c r="AT40" i="1"/>
  <c r="AU40" i="1"/>
  <c r="AV40" i="1"/>
  <c r="AW40" i="1"/>
  <c r="AX40" i="1"/>
  <c r="AY40" i="1"/>
  <c r="AZ40" i="1"/>
  <c r="AR43" i="1"/>
  <c r="AS43" i="1"/>
  <c r="AT43" i="1"/>
  <c r="AU43" i="1"/>
  <c r="AV43" i="1"/>
  <c r="AW43" i="1"/>
  <c r="AX43" i="1"/>
  <c r="AY43" i="1"/>
  <c r="AZ43" i="1"/>
  <c r="AR44" i="1"/>
  <c r="AS44" i="1"/>
  <c r="AT44" i="1"/>
  <c r="AU44" i="1"/>
  <c r="AV44" i="1"/>
  <c r="AW44" i="1"/>
  <c r="AX44" i="1"/>
  <c r="AY44" i="1"/>
  <c r="AZ44" i="1"/>
  <c r="AR45" i="1"/>
  <c r="AS45" i="1"/>
  <c r="AT45" i="1"/>
  <c r="AU45" i="1"/>
  <c r="AV45" i="1"/>
  <c r="AW45" i="1"/>
  <c r="AX45" i="1"/>
  <c r="AY45" i="1"/>
  <c r="AZ45" i="1"/>
  <c r="AR46" i="1"/>
  <c r="AS46" i="1"/>
  <c r="AT46" i="1"/>
  <c r="AU46" i="1"/>
  <c r="AV46" i="1"/>
  <c r="AW46" i="1"/>
  <c r="AX46" i="1"/>
  <c r="AY46" i="1"/>
  <c r="AZ46" i="1"/>
  <c r="AR47" i="1"/>
  <c r="AS47" i="1"/>
  <c r="AT47" i="1"/>
  <c r="AU47" i="1"/>
  <c r="AV47" i="1"/>
  <c r="AW47" i="1"/>
  <c r="AX47" i="1"/>
  <c r="AY47" i="1"/>
  <c r="AZ47" i="1"/>
  <c r="BF16" i="1"/>
  <c r="BG16" i="1"/>
  <c r="BH16" i="1"/>
  <c r="BI16" i="1"/>
  <c r="BJ16" i="1"/>
  <c r="BK16" i="1"/>
  <c r="BL16" i="1"/>
  <c r="BM16" i="1"/>
  <c r="BN16" i="1"/>
  <c r="BF27" i="1"/>
  <c r="BG27" i="1"/>
  <c r="BH27" i="1"/>
  <c r="BI27" i="1"/>
  <c r="BJ27" i="1"/>
  <c r="BK27" i="1"/>
  <c r="BL27" i="1"/>
  <c r="BM27" i="1"/>
  <c r="BN27" i="1"/>
  <c r="BF29" i="1"/>
  <c r="BG29" i="1"/>
  <c r="BH29" i="1"/>
  <c r="BI29" i="1"/>
  <c r="BJ29" i="1"/>
  <c r="BK29" i="1"/>
  <c r="BL29" i="1"/>
  <c r="BM29" i="1"/>
  <c r="BN29" i="1"/>
  <c r="BF30" i="1"/>
  <c r="BG30" i="1"/>
  <c r="BH30" i="1"/>
  <c r="BI30" i="1"/>
  <c r="BJ30" i="1"/>
  <c r="BK30" i="1"/>
  <c r="BL30" i="1"/>
  <c r="BM30" i="1"/>
  <c r="BN30" i="1"/>
  <c r="BF31" i="1"/>
  <c r="BG31" i="1"/>
  <c r="BH31" i="1"/>
  <c r="BI31" i="1"/>
  <c r="BJ31" i="1"/>
  <c r="BK31" i="1"/>
  <c r="BL31" i="1"/>
  <c r="BM31" i="1"/>
  <c r="BN31" i="1"/>
  <c r="BF35" i="1"/>
  <c r="BG35" i="1"/>
  <c r="BH35" i="1"/>
  <c r="BI35" i="1"/>
  <c r="BJ35" i="1"/>
  <c r="BK35" i="1"/>
  <c r="BL35" i="1"/>
  <c r="BM35" i="1"/>
  <c r="BN35" i="1"/>
  <c r="BF36" i="1"/>
  <c r="BG36" i="1"/>
  <c r="BH36" i="1"/>
  <c r="BI36" i="1"/>
  <c r="BJ36" i="1"/>
  <c r="BK36" i="1"/>
  <c r="BL36" i="1"/>
  <c r="BM36" i="1"/>
  <c r="BN36" i="1"/>
  <c r="BF38" i="1"/>
  <c r="BG38" i="1"/>
  <c r="BH38" i="1"/>
  <c r="BI38" i="1"/>
  <c r="BJ38" i="1"/>
  <c r="BK38" i="1"/>
  <c r="BL38" i="1"/>
  <c r="BM38" i="1"/>
  <c r="BN38" i="1"/>
  <c r="BF39" i="1"/>
  <c r="BG39" i="1"/>
  <c r="BH39" i="1"/>
  <c r="BI39" i="1"/>
  <c r="BJ39" i="1"/>
  <c r="BK39" i="1"/>
  <c r="BL39" i="1"/>
  <c r="BM39" i="1"/>
  <c r="BN39" i="1"/>
  <c r="BF40" i="1"/>
  <c r="BG40" i="1"/>
  <c r="BH40" i="1"/>
  <c r="BI40" i="1"/>
  <c r="BJ40" i="1"/>
  <c r="BK40" i="1"/>
  <c r="BL40" i="1"/>
  <c r="BM40" i="1"/>
  <c r="BN40" i="1"/>
  <c r="BF43" i="1"/>
  <c r="BG43" i="1"/>
  <c r="BH43" i="1"/>
  <c r="BI43" i="1"/>
  <c r="BJ43" i="1"/>
  <c r="BK43" i="1"/>
  <c r="BL43" i="1"/>
  <c r="BM43" i="1"/>
  <c r="BN43" i="1"/>
  <c r="BF44" i="1"/>
  <c r="BG44" i="1"/>
  <c r="BH44" i="1"/>
  <c r="BI44" i="1"/>
  <c r="BJ44" i="1"/>
  <c r="BK44" i="1"/>
  <c r="BL44" i="1"/>
  <c r="BM44" i="1"/>
  <c r="BN44" i="1"/>
  <c r="BF45" i="1"/>
  <c r="BG45" i="1"/>
  <c r="BH45" i="1"/>
  <c r="BI45" i="1"/>
  <c r="BJ45" i="1"/>
  <c r="BK45" i="1"/>
  <c r="BL45" i="1"/>
  <c r="BM45" i="1"/>
  <c r="BN45" i="1"/>
  <c r="BF46" i="1"/>
  <c r="BG46" i="1"/>
  <c r="BH46" i="1"/>
  <c r="BI46" i="1"/>
  <c r="BJ46" i="1"/>
  <c r="BK46" i="1"/>
  <c r="BL46" i="1"/>
  <c r="BM46" i="1"/>
  <c r="BN46" i="1"/>
  <c r="BF47" i="1"/>
  <c r="BG47" i="1"/>
  <c r="BH47" i="1"/>
  <c r="BI47" i="1"/>
  <c r="BJ47" i="1"/>
  <c r="BK47" i="1"/>
  <c r="BL47" i="1"/>
  <c r="BM47" i="1"/>
  <c r="BN47" i="1"/>
  <c r="BC14" i="1" l="1"/>
  <c r="BD14" i="1" s="1"/>
  <c r="BC9" i="1"/>
  <c r="BC13" i="1" l="1"/>
  <c r="BQ9" i="1"/>
  <c r="BQ10" i="1"/>
  <c r="BP9" i="1"/>
  <c r="BP10" i="1"/>
  <c r="BP13" i="1"/>
  <c r="BP14" i="1"/>
  <c r="BQ14" i="1" l="1"/>
  <c r="BP12" i="1"/>
  <c r="BP11" i="1"/>
  <c r="BQ12" i="1" l="1"/>
  <c r="BD10" i="1" l="1"/>
  <c r="BD9" i="1"/>
  <c r="BC11" i="1" s="1"/>
  <c r="BC10" i="1"/>
  <c r="BC12" i="1" l="1"/>
  <c r="BD12" i="1" s="1"/>
</calcChain>
</file>

<file path=xl/sharedStrings.xml><?xml version="1.0" encoding="utf-8"?>
<sst xmlns="http://schemas.openxmlformats.org/spreadsheetml/2006/main" count="736" uniqueCount="198">
  <si>
    <t>X1</t>
  </si>
  <si>
    <t>Y1</t>
  </si>
  <si>
    <t>X2</t>
  </si>
  <si>
    <t>Y2</t>
  </si>
  <si>
    <t>Tipul limitării/întreruperii / 
Type of limitation/interruption</t>
  </si>
  <si>
    <t>Neplanificată / Unplanned</t>
  </si>
  <si>
    <t>Planificată / Planned</t>
  </si>
  <si>
    <t xml:space="preserve">Denumire lucrare/motiv limitare și/sau întrerupere / 
Name of the works/reason for the limitation and/or interruption </t>
  </si>
  <si>
    <t>Siruta / Siruta code</t>
  </si>
  <si>
    <t>Localitate / Locality</t>
  </si>
  <si>
    <t>Județ / County</t>
  </si>
  <si>
    <t xml:space="preserve">Locația limitării/întreruperii / Location of the limitation/interruption </t>
  </si>
  <si>
    <t>Coordonate GPS început / GPS coordinates-beginning</t>
  </si>
  <si>
    <t>Punct de ieșire/intrare afectat / Affected exit/entry point</t>
  </si>
  <si>
    <t>Puncte de ieșire din SNT / NTS exit points</t>
  </si>
  <si>
    <t xml:space="preserve">Puncte de intrare în SNT / NTS entry points </t>
  </si>
  <si>
    <t>Limitare / Limitation</t>
  </si>
  <si>
    <t>Întrerupere / Interruption</t>
  </si>
  <si>
    <t>Cod / Code</t>
  </si>
  <si>
    <t>Denumire / Name</t>
  </si>
  <si>
    <t>Cod punct relevant / Code of the relevant point</t>
  </si>
  <si>
    <t xml:space="preserve">Utilizator ST afectat / Affected TS user </t>
  </si>
  <si>
    <t>Perioada planificată de execuție a lucrării / Planned period for the execution of the works</t>
  </si>
  <si>
    <t>Data și ora reluării prestării serviciului / Date and hour the service supply is resumed</t>
  </si>
  <si>
    <t xml:space="preserve">Data și ora limitării/întreruperii / Date and hour of the limitation/interruption </t>
  </si>
  <si>
    <t>Data / Date</t>
  </si>
  <si>
    <t>Ora / Hour</t>
  </si>
  <si>
    <t>Exploatarea Teritorială / Regional Office</t>
  </si>
  <si>
    <t>Observații / Comments</t>
  </si>
  <si>
    <t>Nr. crt. / Item No.</t>
  </si>
  <si>
    <t>Data</t>
  </si>
  <si>
    <t>Ora</t>
  </si>
  <si>
    <t xml:space="preserve">Data și ora efectivă de limitare/întrerupere </t>
  </si>
  <si>
    <t>Foaia de manevră</t>
  </si>
  <si>
    <t>Data și ora informării UR</t>
  </si>
  <si>
    <t>Data și ora informării partenerului adiacent</t>
  </si>
  <si>
    <t>Data și ora efectivă de reluare a prestării serviciului</t>
  </si>
  <si>
    <t>UR</t>
  </si>
  <si>
    <t>Partener adiacent</t>
  </si>
  <si>
    <r>
      <t>N</t>
    </r>
    <r>
      <rPr>
        <b/>
        <vertAlign val="subscript"/>
        <sz val="10"/>
        <color theme="1"/>
        <rFont val="Arial Narrow"/>
        <family val="2"/>
      </rPr>
      <t>Uafectati</t>
    </r>
  </si>
  <si>
    <r>
      <t>N</t>
    </r>
    <r>
      <rPr>
        <b/>
        <vertAlign val="subscript"/>
        <sz val="10"/>
        <color theme="1"/>
        <rFont val="Arial Narrow"/>
        <family val="2"/>
      </rPr>
      <t>U5</t>
    </r>
  </si>
  <si>
    <r>
      <t>N</t>
    </r>
    <r>
      <rPr>
        <b/>
        <vertAlign val="subscript"/>
        <sz val="10"/>
        <color theme="1"/>
        <rFont val="Arial Narrow"/>
        <family val="2"/>
      </rPr>
      <t>Ureluate</t>
    </r>
  </si>
  <si>
    <t>Sf Andrei</t>
  </si>
  <si>
    <t>Ziua Nationala</t>
  </si>
  <si>
    <t>Paste</t>
  </si>
  <si>
    <t>Rusalii</t>
  </si>
  <si>
    <t>Ziua copilului</t>
  </si>
  <si>
    <t>Numar de zile lucratoare de anuntare partener adiacent pana la limitare / intrerupere (trebuie sa fie mai mare de 5)</t>
  </si>
  <si>
    <t>Observatii</t>
  </si>
  <si>
    <t>Lucrari neprogramate</t>
  </si>
  <si>
    <t>Lucrari programate</t>
  </si>
  <si>
    <t>Numar de zile de anuntare UR pana la limitare / intrerupere 
(trebuie sa fie mai mare de 5)</t>
  </si>
  <si>
    <t>Utilizator de rețea / Network User</t>
  </si>
  <si>
    <t>Partener adiacent / Adjacent Partner</t>
  </si>
  <si>
    <r>
      <t>N</t>
    </r>
    <r>
      <rPr>
        <b/>
        <vertAlign val="subscript"/>
        <sz val="10"/>
        <color theme="1"/>
        <rFont val="Arial Narrow"/>
        <family val="2"/>
      </rPr>
      <t>Ureluare</t>
    </r>
  </si>
  <si>
    <r>
      <t>N</t>
    </r>
    <r>
      <rPr>
        <b/>
        <vertAlign val="subscript"/>
        <sz val="10"/>
        <color theme="1"/>
        <rFont val="Arial Narrow"/>
        <family val="2"/>
      </rPr>
      <t>U6</t>
    </r>
  </si>
  <si>
    <r>
      <t>N</t>
    </r>
    <r>
      <rPr>
        <b/>
        <vertAlign val="subscript"/>
        <sz val="10"/>
        <color theme="1"/>
        <rFont val="Arial Narrow"/>
        <family val="2"/>
      </rPr>
      <t>U24</t>
    </r>
  </si>
  <si>
    <r>
      <t>N</t>
    </r>
    <r>
      <rPr>
        <b/>
        <vertAlign val="subscript"/>
        <sz val="10"/>
        <color theme="1"/>
        <rFont val="Arial Narrow"/>
        <family val="2"/>
      </rPr>
      <t>uafectati</t>
    </r>
  </si>
  <si>
    <r>
      <t>IP</t>
    </r>
    <r>
      <rPr>
        <b/>
        <vertAlign val="subscript"/>
        <sz val="10"/>
        <color theme="1"/>
        <rFont val="Arial Narrow"/>
        <family val="2"/>
      </rPr>
      <t>6</t>
    </r>
    <r>
      <rPr>
        <b/>
        <vertAlign val="superscript"/>
        <sz val="10"/>
        <color theme="1"/>
        <rFont val="Arial Narrow"/>
        <family val="2"/>
      </rPr>
      <t>2</t>
    </r>
  </si>
  <si>
    <r>
      <t>IP</t>
    </r>
    <r>
      <rPr>
        <b/>
        <vertAlign val="subscript"/>
        <sz val="10"/>
        <color theme="1"/>
        <rFont val="Arial Narrow"/>
        <family val="2"/>
      </rPr>
      <t>6</t>
    </r>
    <r>
      <rPr>
        <b/>
        <vertAlign val="superscript"/>
        <sz val="10"/>
        <color theme="1"/>
        <rFont val="Arial Narrow"/>
        <family val="2"/>
      </rPr>
      <t>1</t>
    </r>
  </si>
  <si>
    <t>Partener adiacent informat din 12 in 12 ore, daca durata mai mare de 24h
(DA/NU)</t>
  </si>
  <si>
    <t>Numar de ore de la producerea intreruperii / limitarii pana la anuntarea UR
 (trebuie sa fie mai mic decat 6)</t>
  </si>
  <si>
    <t>Numar de ore de la producerea intreruperii / limitarii pana la anuntarea partenerului adiacent
 (trebuie sa fie mai mic decat 6)</t>
  </si>
  <si>
    <t>A fost afectat producătorul (în cazul PM) sau consumatorul final (în cazul SM)? 
(DA/NU)</t>
  </si>
  <si>
    <t>parteneri adiacenti</t>
  </si>
  <si>
    <r>
      <t>N</t>
    </r>
    <r>
      <rPr>
        <vertAlign val="subscript"/>
        <sz val="10"/>
        <color theme="1"/>
        <rFont val="Arial Narrow"/>
        <family val="2"/>
      </rPr>
      <t>U6</t>
    </r>
    <r>
      <rPr>
        <sz val="10"/>
        <color theme="1"/>
        <rFont val="Arial Narrow"/>
        <family val="2"/>
      </rPr>
      <t xml:space="preserve"> </t>
    </r>
  </si>
  <si>
    <r>
      <t>N</t>
    </r>
    <r>
      <rPr>
        <vertAlign val="subscript"/>
        <sz val="10"/>
        <color theme="1"/>
        <rFont val="Arial Narrow"/>
        <family val="2"/>
      </rPr>
      <t>Uafectati</t>
    </r>
    <r>
      <rPr>
        <sz val="10"/>
        <color theme="1"/>
        <rFont val="Arial Narrow"/>
        <family val="2"/>
      </rPr>
      <t xml:space="preserve"> </t>
    </r>
  </si>
  <si>
    <r>
      <t>N</t>
    </r>
    <r>
      <rPr>
        <b/>
        <vertAlign val="subscript"/>
        <sz val="10"/>
        <color theme="1"/>
        <rFont val="Arial Narrow"/>
        <family val="2"/>
      </rPr>
      <t>U6</t>
    </r>
    <r>
      <rPr>
        <b/>
        <sz val="10"/>
        <color theme="1"/>
        <rFont val="Arial Narrow"/>
        <family val="2"/>
      </rPr>
      <t xml:space="preserve"> </t>
    </r>
  </si>
  <si>
    <r>
      <t>N</t>
    </r>
    <r>
      <rPr>
        <b/>
        <vertAlign val="subscript"/>
        <sz val="10"/>
        <color theme="1"/>
        <rFont val="Arial Narrow"/>
        <family val="2"/>
      </rPr>
      <t>Uafectati</t>
    </r>
    <r>
      <rPr>
        <b/>
        <sz val="10"/>
        <color theme="1"/>
        <rFont val="Arial Narrow"/>
        <family val="2"/>
      </rPr>
      <t xml:space="preserve"> </t>
    </r>
  </si>
  <si>
    <r>
      <t>IP</t>
    </r>
    <r>
      <rPr>
        <b/>
        <vertAlign val="subscript"/>
        <sz val="12"/>
        <color theme="1"/>
        <rFont val="Arial Narrow"/>
        <family val="2"/>
      </rPr>
      <t>5</t>
    </r>
    <r>
      <rPr>
        <b/>
        <vertAlign val="superscript"/>
        <sz val="12"/>
        <color theme="1"/>
        <rFont val="Arial Narrow"/>
        <family val="2"/>
      </rPr>
      <t>1</t>
    </r>
  </si>
  <si>
    <r>
      <t>IP</t>
    </r>
    <r>
      <rPr>
        <b/>
        <vertAlign val="subscript"/>
        <sz val="12"/>
        <color theme="1"/>
        <rFont val="Arial Narrow"/>
        <family val="2"/>
      </rPr>
      <t>5</t>
    </r>
    <r>
      <rPr>
        <b/>
        <vertAlign val="superscript"/>
        <sz val="12"/>
        <color theme="1"/>
        <rFont val="Arial Narrow"/>
        <family val="2"/>
      </rPr>
      <t>2</t>
    </r>
  </si>
  <si>
    <t>Numar ore intre data anuntata si cea efectiva de reluare
(trebuie sa fie mai mic sau egal cu 0)</t>
  </si>
  <si>
    <t>Vinerea Mare</t>
  </si>
  <si>
    <t>Justificarea modificării perioadei planificate de execuție a lucrări</t>
  </si>
  <si>
    <t>Durata intreruperii / limitarii [ore]
(daca este mai mare de 24, trebuie sa fie completata celula aferenta de pe coloana AZ)</t>
  </si>
  <si>
    <t>Craciun prima zi</t>
  </si>
  <si>
    <t>Anul nou prima zi</t>
  </si>
  <si>
    <t>Coordonate GPS sfârșit / GPS coordinates-end</t>
  </si>
  <si>
    <t>Program bugetat</t>
  </si>
  <si>
    <t>EVIDENȚA LIMITĂRILOR ȘI/SAU ÎNTRERUPERILOR PLANIFICATE ȘI NEPLANIFICATE pentru anul gazier 2020 - 2021 / RECORD OF THE PLANNED AND UNPLANNED LIMITATIONS AND/OR INTERRUPTIONS related to the gas year 2020 - 2021</t>
  </si>
  <si>
    <t>Sarbatoare legala</t>
  </si>
  <si>
    <t>octombrie - decembrie 2020</t>
  </si>
  <si>
    <t>x</t>
  </si>
  <si>
    <t>iulie - septembrie 2021</t>
  </si>
  <si>
    <t>Bacău</t>
  </si>
  <si>
    <t>Punere în siguranță a conductei de transport gaze naturale 8” Cornățel -Avrig, zona Cornățel - Săcădate</t>
  </si>
  <si>
    <t>Mediaș</t>
  </si>
  <si>
    <t>Refacere subtraversare râu Dâmbovița cu conducta Inel București, zona Bălăceanca</t>
  </si>
  <si>
    <t>București</t>
  </si>
  <si>
    <t>Conductă de transport gaze naturale 20” Plătărești - Bălăceanca</t>
  </si>
  <si>
    <t>Conductă de transport gaze naturale Nadeș - Sighișoara</t>
  </si>
  <si>
    <t>Punere în siguranță a conductei 8” racord PM Alămor, zona Alămor</t>
  </si>
  <si>
    <t>Punere în siguranță a conductei 12” Agârbiciu - Sibiu, zona Șeica Mare</t>
  </si>
  <si>
    <t>Punere în siguranță a conductei 3” racord SRM Ucea de Jos și adaptare la teren SRM Ucea de Jos</t>
  </si>
  <si>
    <t>aprilie - iunie 2021</t>
  </si>
  <si>
    <t>Brașov</t>
  </si>
  <si>
    <t>Înlocuire tronson pe conducta de transport gaze naturale 8” racord SRM Poiana Brașov</t>
  </si>
  <si>
    <t>PMDI_cap.A_2.1.B.6</t>
  </si>
  <si>
    <t>PMDI_cap.A_2.1.B.7</t>
  </si>
  <si>
    <t>PMDI_cap.A_2.1.B.10</t>
  </si>
  <si>
    <t>PMDI_cap.A_2.1.B.13</t>
  </si>
  <si>
    <t>PMDI_cap.A_2.1.B.14</t>
  </si>
  <si>
    <t>PMDI_cap.A_2.1.B.17</t>
  </si>
  <si>
    <t>PMDI_cap.A_2.1.B.19</t>
  </si>
  <si>
    <t>PMDI_cap.A_2.1.B.22</t>
  </si>
  <si>
    <t>Mărire capacitate SRM Uricani, județul Iași</t>
  </si>
  <si>
    <t>Racord și SRM Lețcani, județul Iași</t>
  </si>
  <si>
    <t>PMDI_cap.C_5</t>
  </si>
  <si>
    <t>PMDI_cap.C_16</t>
  </si>
  <si>
    <t>SRM Clinceni - Eficientizarea sistemului de măsură prin completarea instalației tehnologice cu elemente/echipamente corespunzătoare</t>
  </si>
  <si>
    <t>PMDI_1_Anexa_3</t>
  </si>
  <si>
    <t>Punere în siguranță a conductei 8” Cornățel - Avrig, zona Avrig</t>
  </si>
  <si>
    <t>PMDI_3_Anexa_7</t>
  </si>
  <si>
    <t>Cornățel</t>
  </si>
  <si>
    <t>Sibiu</t>
  </si>
  <si>
    <t>-</t>
  </si>
  <si>
    <t>SM0795D0</t>
  </si>
  <si>
    <t>SM-SD001</t>
  </si>
  <si>
    <t>Delgaz Grid</t>
  </si>
  <si>
    <t>Bradu</t>
  </si>
  <si>
    <t>SM0801D0</t>
  </si>
  <si>
    <t>Săcădate</t>
  </si>
  <si>
    <t>Alămor</t>
  </si>
  <si>
    <t>SM0796D0</t>
  </si>
  <si>
    <t>Avrig</t>
  </si>
  <si>
    <t>SM0804D0</t>
  </si>
  <si>
    <t>SM-CF001</t>
  </si>
  <si>
    <t>SC Premium Porc Sibiu SRL</t>
  </si>
  <si>
    <t>SC Premium Porc Sibiu - Avrig</t>
  </si>
  <si>
    <t>SM0802D1</t>
  </si>
  <si>
    <t>SM0802D2</t>
  </si>
  <si>
    <t>SC Fabrica de sticlă Avrig</t>
  </si>
  <si>
    <t>SC Fabrica de sticlă Avrig SA</t>
  </si>
  <si>
    <t>Mârșa</t>
  </si>
  <si>
    <t>SM0819D1</t>
  </si>
  <si>
    <t>Racovița</t>
  </si>
  <si>
    <t>SM0876D0</t>
  </si>
  <si>
    <t>SM0903D0</t>
  </si>
  <si>
    <t>Sebeșu de Sus</t>
  </si>
  <si>
    <t>Sebeșu de Jos</t>
  </si>
  <si>
    <t>SM1041D0</t>
  </si>
  <si>
    <t>Turnu Roșu</t>
  </si>
  <si>
    <t>SM0805D0</t>
  </si>
  <si>
    <t>SM0748D0</t>
  </si>
  <si>
    <t>PM0140</t>
  </si>
  <si>
    <t>PM-PP001</t>
  </si>
  <si>
    <t>Romgaz</t>
  </si>
  <si>
    <t>Șeica Mare</t>
  </si>
  <si>
    <t>SM0737D0</t>
  </si>
  <si>
    <t>Cernica</t>
  </si>
  <si>
    <t>Ilfov</t>
  </si>
  <si>
    <t>SM1133D0</t>
  </si>
  <si>
    <t>Cernica II (Bălăceanca)</t>
  </si>
  <si>
    <t>Premier Energy</t>
  </si>
  <si>
    <t>Clinceni</t>
  </si>
  <si>
    <t>SM0249D1</t>
  </si>
  <si>
    <t>SM0249D2</t>
  </si>
  <si>
    <t>SM0249D3</t>
  </si>
  <si>
    <t>Cornetu</t>
  </si>
  <si>
    <t>Clinceni Aeroport</t>
  </si>
  <si>
    <t>Distrigaz Sud Rețele</t>
  </si>
  <si>
    <t>Uricani</t>
  </si>
  <si>
    <t>Iași</t>
  </si>
  <si>
    <t>SM0480D2</t>
  </si>
  <si>
    <t>SM0886D0</t>
  </si>
  <si>
    <t>Lețcani</t>
  </si>
  <si>
    <t>SM0962D0</t>
  </si>
  <si>
    <t>Oltenita</t>
  </si>
  <si>
    <t>SM1152D0</t>
  </si>
  <si>
    <t>Chirnogi</t>
  </si>
  <si>
    <t>SM1234D0</t>
  </si>
  <si>
    <t>Mitreni</t>
  </si>
  <si>
    <t>Oltenița</t>
  </si>
  <si>
    <t>Călărași</t>
  </si>
  <si>
    <t>Gazmir Iași</t>
  </si>
  <si>
    <t>PMDI_cap.A_2.1.B.15</t>
  </si>
  <si>
    <t>PMDI_cap.A_2.1.B.16</t>
  </si>
  <si>
    <t>Ucea de Jos</t>
  </si>
  <si>
    <t>Braşov</t>
  </si>
  <si>
    <t>SM0811D0</t>
  </si>
  <si>
    <t>Hetiur</t>
  </si>
  <si>
    <t>Mureș</t>
  </si>
  <si>
    <t>SM0834D0</t>
  </si>
  <si>
    <t>SM0054D0</t>
  </si>
  <si>
    <t>SM1113D0</t>
  </si>
  <si>
    <t>Poiana Brașov</t>
  </si>
  <si>
    <t>Poiana Sticlăriei</t>
  </si>
  <si>
    <t>Punere în siguranță a conductei 12" Vlădeni - Mănești, zona Vlădeni</t>
  </si>
  <si>
    <t>Vlădeni</t>
  </si>
  <si>
    <t>Dâmbovița</t>
  </si>
  <si>
    <t>SM0137D0</t>
  </si>
  <si>
    <t>Coada Izvorului</t>
  </si>
  <si>
    <t>Prahova</t>
  </si>
  <si>
    <t>SM0033D0</t>
  </si>
  <si>
    <t>PM0014</t>
  </si>
  <si>
    <t>Romgaz, Amromco</t>
  </si>
  <si>
    <t>PRRASM_IA7_Anexa_1</t>
  </si>
  <si>
    <t>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</si>
</sst>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sz val="10"/>
      <name val="Arial Narrow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" fontId="10" fillId="0" borderId="38">
      <alignment vertical="center"/>
    </xf>
  </cellStyleXfs>
  <cellXfs count="2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4" fontId="3" fillId="0" borderId="8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4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165" fontId="2" fillId="2" borderId="12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2" fontId="1" fillId="0" borderId="0" xfId="0" applyNumberFormat="1" applyFont="1" applyFill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1" fillId="0" borderId="34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" fontId="1" fillId="0" borderId="34" xfId="0" applyNumberFormat="1" applyFont="1" applyFill="1" applyBorder="1" applyAlignment="1" applyProtection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</xf>
    <xf numFmtId="1" fontId="1" fillId="0" borderId="41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1" fontId="1" fillId="0" borderId="35" xfId="0" applyNumberFormat="1" applyFont="1" applyFill="1" applyBorder="1" applyAlignment="1" applyProtection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2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 applyProtection="1">
      <alignment horizontal="center" vertical="center" wrapText="1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1" fontId="9" fillId="0" borderId="7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2" fontId="1" fillId="0" borderId="30" xfId="0" applyNumberFormat="1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14" fontId="9" fillId="0" borderId="20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9" xfId="0" applyNumberFormat="1" applyFont="1" applyFill="1" applyBorder="1" applyAlignment="1" applyProtection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2" fontId="1" fillId="0" borderId="21" xfId="0" applyNumberFormat="1" applyFont="1" applyFill="1" applyBorder="1" applyAlignment="1" applyProtection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2" fontId="9" fillId="0" borderId="23" xfId="0" applyNumberFormat="1" applyFont="1" applyFill="1" applyBorder="1" applyAlignment="1" applyProtection="1">
      <alignment horizontal="center" vertical="center" wrapText="1"/>
    </xf>
    <xf numFmtId="1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14" fontId="9" fillId="0" borderId="31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4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2" fontId="1" fillId="0" borderId="42" xfId="0" applyNumberFormat="1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2" fontId="1" fillId="0" borderId="45" xfId="0" applyNumberFormat="1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2" fontId="1" fillId="0" borderId="42" xfId="0" applyNumberFormat="1" applyFont="1" applyFill="1" applyBorder="1" applyAlignment="1" applyProtection="1">
      <alignment horizontal="center" vertical="center" wrapText="1"/>
    </xf>
    <xf numFmtId="2" fontId="1" fillId="0" borderId="45" xfId="0" applyNumberFormat="1" applyFont="1" applyFill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left" vertical="center" wrapText="1"/>
    </xf>
    <xf numFmtId="2" fontId="9" fillId="0" borderId="43" xfId="0" applyNumberFormat="1" applyFont="1" applyFill="1" applyBorder="1" applyAlignment="1" applyProtection="1">
      <alignment horizontal="center" vertical="center" wrapText="1"/>
    </xf>
    <xf numFmtId="14" fontId="9" fillId="0" borderId="43" xfId="0" applyNumberFormat="1" applyFont="1" applyFill="1" applyBorder="1" applyAlignment="1" applyProtection="1">
      <alignment horizontal="center" vertical="center" wrapText="1"/>
    </xf>
    <xf numFmtId="164" fontId="9" fillId="0" borderId="43" xfId="0" applyNumberFormat="1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14" fontId="9" fillId="0" borderId="42" xfId="0" applyNumberFormat="1" applyFont="1" applyFill="1" applyBorder="1" applyAlignment="1" applyProtection="1">
      <alignment horizontal="center" vertical="center" wrapText="1"/>
    </xf>
    <xf numFmtId="1" fontId="9" fillId="0" borderId="43" xfId="0" applyNumberFormat="1" applyFont="1" applyFill="1" applyBorder="1" applyAlignment="1" applyProtection="1">
      <alignment horizontal="center" vertical="center" wrapText="1"/>
    </xf>
    <xf numFmtId="1" fontId="9" fillId="0" borderId="44" xfId="0" applyNumberFormat="1" applyFont="1" applyFill="1" applyBorder="1" applyAlignment="1" applyProtection="1">
      <alignment horizontal="center" vertical="center" wrapText="1"/>
    </xf>
    <xf numFmtId="2" fontId="1" fillId="0" borderId="39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2" fontId="1" fillId="0" borderId="49" xfId="0" applyNumberFormat="1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2" fontId="1" fillId="0" borderId="39" xfId="0" applyNumberFormat="1" applyFont="1" applyFill="1" applyBorder="1" applyAlignment="1" applyProtection="1">
      <alignment horizontal="center" vertical="center" wrapText="1"/>
    </xf>
    <xf numFmtId="2" fontId="1" fillId="0" borderId="49" xfId="0" applyNumberFormat="1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left" vertical="center" wrapText="1"/>
    </xf>
    <xf numFmtId="2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 applyProtection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14" fontId="9" fillId="0" borderId="40" xfId="0" applyNumberFormat="1" applyFont="1" applyFill="1" applyBorder="1" applyAlignment="1" applyProtection="1">
      <alignment horizontal="center" vertical="center" wrapText="1"/>
    </xf>
    <xf numFmtId="1" fontId="9" fillId="0" borderId="35" xfId="0" applyNumberFormat="1" applyFont="1" applyFill="1" applyBorder="1" applyAlignment="1" applyProtection="1">
      <alignment horizontal="center" vertical="center" wrapText="1"/>
    </xf>
    <xf numFmtId="1" fontId="9" fillId="0" borderId="36" xfId="0" applyNumberFormat="1" applyFont="1" applyFill="1" applyBorder="1" applyAlignment="1" applyProtection="1">
      <alignment horizontal="center" vertical="center" wrapText="1"/>
    </xf>
    <xf numFmtId="2" fontId="1" fillId="0" borderId="34" xfId="0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2" fontId="1" fillId="0" borderId="40" xfId="0" applyNumberFormat="1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2" fontId="1" fillId="0" borderId="34" xfId="0" applyNumberFormat="1" applyFont="1" applyFill="1" applyBorder="1" applyAlignment="1" applyProtection="1">
      <alignment horizontal="center" vertical="center" wrapText="1"/>
    </xf>
    <xf numFmtId="2" fontId="1" fillId="0" borderId="40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2" fontId="9" fillId="0" borderId="13" xfId="0" applyNumberFormat="1" applyFont="1" applyFill="1" applyBorder="1" applyAlignment="1" applyProtection="1">
      <alignment horizontal="center" vertical="center" wrapText="1"/>
    </xf>
    <xf numFmtId="1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14" fontId="9" fillId="0" borderId="48" xfId="0" applyNumberFormat="1" applyFont="1" applyFill="1" applyBorder="1" applyAlignment="1" applyProtection="1">
      <alignment horizontal="center" vertical="center" wrapText="1"/>
    </xf>
    <xf numFmtId="1" fontId="9" fillId="0" borderId="13" xfId="0" applyNumberFormat="1" applyFont="1" applyFill="1" applyBorder="1" applyAlignment="1" applyProtection="1">
      <alignment horizontal="center" vertical="center" wrapText="1"/>
    </xf>
    <xf numFmtId="1" fontId="9" fillId="0" borderId="16" xfId="0" applyNumberFormat="1" applyFont="1" applyFill="1" applyBorder="1" applyAlignment="1" applyProtection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2" fontId="1" fillId="0" borderId="48" xfId="0" applyNumberFormat="1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 wrapText="1"/>
    </xf>
    <xf numFmtId="2" fontId="1" fillId="0" borderId="48" xfId="0" applyNumberFormat="1" applyFont="1" applyFill="1" applyBorder="1" applyAlignment="1" applyProtection="1">
      <alignment horizontal="center" vertical="center" wrapText="1"/>
    </xf>
    <xf numFmtId="14" fontId="9" fillId="0" borderId="8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1" fillId="0" borderId="20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2" fontId="1" fillId="0" borderId="31" xfId="0" applyNumberFormat="1" applyFont="1" applyFill="1" applyBorder="1" applyAlignment="1" applyProtection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</xf>
    <xf numFmtId="2" fontId="1" fillId="0" borderId="31" xfId="0" applyNumberFormat="1" applyFont="1" applyFill="1" applyBorder="1" applyAlignment="1" applyProtection="1">
      <alignment horizontal="center" vertical="center" wrapText="1"/>
    </xf>
    <xf numFmtId="14" fontId="9" fillId="0" borderId="45" xfId="0" applyNumberFormat="1" applyFont="1" applyFill="1" applyBorder="1" applyAlignment="1" applyProtection="1">
      <alignment horizontal="center" vertical="center" wrapText="1"/>
    </xf>
    <xf numFmtId="14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1" fontId="9" fillId="0" borderId="22" xfId="0" applyNumberFormat="1" applyFont="1" applyFill="1" applyBorder="1" applyAlignment="1" applyProtection="1">
      <alignment horizontal="center" vertical="center" wrapText="1"/>
    </xf>
    <xf numFmtId="14" fontId="9" fillId="0" borderId="2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4" fontId="9" fillId="0" borderId="31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4" fontId="9" fillId="0" borderId="11" xfId="0" applyNumberFormat="1" applyFont="1" applyFill="1" applyBorder="1" applyAlignment="1" applyProtection="1">
      <alignment horizontal="center" vertical="center"/>
    </xf>
    <xf numFmtId="1" fontId="9" fillId="0" borderId="1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2" fontId="1" fillId="0" borderId="30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2" fontId="1" fillId="0" borderId="30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4" fontId="3" fillId="0" borderId="20" xfId="0" applyNumberFormat="1" applyFont="1" applyFill="1" applyBorder="1" applyAlignment="1" applyProtection="1">
      <alignment horizontal="center" vertical="center" wrapText="1"/>
    </xf>
    <xf numFmtId="14" fontId="3" fillId="0" borderId="3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2" fontId="1" fillId="0" borderId="24" xfId="0" applyNumberFormat="1" applyFont="1" applyFill="1" applyBorder="1" applyAlignment="1" applyProtection="1">
      <alignment horizontal="center" vertical="center"/>
    </xf>
    <xf numFmtId="2" fontId="1" fillId="0" borderId="28" xfId="0" applyNumberFormat="1" applyFont="1" applyFill="1" applyBorder="1" applyAlignment="1" applyProtection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4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BRIGI" xfId="1" xr:uid="{00000000-0005-0000-0000-000000000000}"/>
    <cellStyle name="Normal" xfId="0" builtinId="0"/>
  </cellStyles>
  <dxfs count="8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V50"/>
  <sheetViews>
    <sheetView tabSelected="1" zoomScale="85" zoomScaleNormal="85" workbookViewId="0">
      <pane xSplit="4" ySplit="15" topLeftCell="E43" activePane="bottomRight" state="frozen"/>
      <selection pane="topRight" activeCell="E1" sqref="E1"/>
      <selection pane="bottomLeft" activeCell="A16" sqref="A16"/>
      <selection pane="bottomRight" activeCell="F58" sqref="F58"/>
    </sheetView>
  </sheetViews>
  <sheetFormatPr defaultColWidth="9.140625" defaultRowHeight="12.75" outlineLevelCol="2" x14ac:dyDescent="0.25"/>
  <cols>
    <col min="1" max="1" width="5.140625" style="1" customWidth="1"/>
    <col min="2" max="2" width="12.140625" style="1" customWidth="1"/>
    <col min="3" max="3" width="10.28515625" style="1" customWidth="1"/>
    <col min="4" max="4" width="57.7109375" style="12" bestFit="1" customWidth="1"/>
    <col min="5" max="5" width="7.140625" style="1" customWidth="1"/>
    <col min="6" max="6" width="20" style="1" customWidth="1"/>
    <col min="7" max="7" width="8.7109375" style="1" customWidth="1"/>
    <col min="8" max="9" width="9.7109375" style="19" customWidth="1"/>
    <col min="10" max="10" width="9.42578125" style="1" customWidth="1"/>
    <col min="11" max="11" width="9.28515625" style="1" customWidth="1"/>
    <col min="12" max="12" width="9.42578125" style="1" bestFit="1" customWidth="1"/>
    <col min="13" max="13" width="13.7109375" style="1" bestFit="1" customWidth="1"/>
    <col min="14" max="14" width="9.42578125" style="1" bestFit="1" customWidth="1"/>
    <col min="15" max="15" width="13" style="34" customWidth="1"/>
    <col min="16" max="16" width="10.7109375" style="1" customWidth="1"/>
    <col min="17" max="17" width="12" style="1" customWidth="1"/>
    <col min="18" max="18" width="9.42578125" style="1" customWidth="1"/>
    <col min="19" max="19" width="13.7109375" style="1" customWidth="1"/>
    <col min="20" max="20" width="9.5703125" style="1" customWidth="1"/>
    <col min="21" max="21" width="40" style="1" customWidth="1"/>
    <col min="22" max="22" width="21.28515625" style="12" customWidth="1"/>
    <col min="23" max="23" width="24.140625" style="1" customWidth="1"/>
    <col min="24" max="24" width="9.140625" style="4" customWidth="1"/>
    <col min="25" max="25" width="8.5703125" style="5" customWidth="1"/>
    <col min="26" max="26" width="9.140625" style="4" customWidth="1"/>
    <col min="27" max="27" width="8.5703125" style="5" customWidth="1"/>
    <col min="28" max="28" width="15.28515625" style="1" customWidth="1"/>
    <col min="29" max="29" width="20.7109375" style="1" bestFit="1" customWidth="1"/>
    <col min="30" max="30" width="21.28515625" style="1" customWidth="1"/>
    <col min="31" max="31" width="9.140625" style="4" hidden="1" customWidth="1" outlineLevel="2"/>
    <col min="32" max="32" width="9.140625" style="5" hidden="1" customWidth="1" outlineLevel="2"/>
    <col min="33" max="33" width="9.140625" style="4" hidden="1" customWidth="1" outlineLevel="2"/>
    <col min="34" max="34" width="9.140625" style="5" hidden="1" customWidth="1" outlineLevel="2"/>
    <col min="35" max="35" width="11.28515625" style="4" hidden="1" customWidth="1" outlineLevel="2"/>
    <col min="36" max="36" width="11.28515625" style="5" hidden="1" customWidth="1" outlineLevel="2"/>
    <col min="37" max="37" width="9.140625" style="4" hidden="1" customWidth="1" outlineLevel="2"/>
    <col min="38" max="38" width="9.140625" style="5" hidden="1" customWidth="1" outlineLevel="2"/>
    <col min="39" max="39" width="13.5703125" style="3" hidden="1" customWidth="1" outlineLevel="2"/>
    <col min="40" max="40" width="15.28515625" style="3" hidden="1" customWidth="1" outlineLevel="2"/>
    <col min="41" max="42" width="20.42578125" style="31" hidden="1" customWidth="1" outlineLevel="2"/>
    <col min="43" max="43" width="13.5703125" style="3" hidden="1" customWidth="1" outlineLevel="1"/>
    <col min="44" max="44" width="16.7109375" style="32" hidden="1" customWidth="1" outlineLevel="2"/>
    <col min="45" max="46" width="9.140625" style="13" hidden="1" customWidth="1" outlineLevel="2"/>
    <col min="47" max="47" width="16.7109375" style="32" hidden="1" customWidth="1" outlineLevel="2"/>
    <col min="48" max="49" width="9.140625" style="13" hidden="1" customWidth="1" outlineLevel="2"/>
    <col min="50" max="50" width="17.28515625" style="32" hidden="1" customWidth="1" outlineLevel="2"/>
    <col min="51" max="52" width="9.140625" style="13" hidden="1" customWidth="1" outlineLevel="2"/>
    <col min="53" max="53" width="11.85546875" style="6" hidden="1" customWidth="1" outlineLevel="2"/>
    <col min="54" max="54" width="11" style="13" hidden="1" customWidth="1" outlineLevel="2"/>
    <col min="55" max="55" width="13.42578125" style="13" hidden="1" customWidth="1" outlineLevel="2"/>
    <col min="56" max="56" width="7.28515625" style="13" hidden="1" customWidth="1" outlineLevel="2"/>
    <col min="57" max="57" width="9.140625" style="13" hidden="1" customWidth="1" outlineLevel="1"/>
    <col min="58" max="58" width="16.5703125" style="35" hidden="1" customWidth="1" outlineLevel="2"/>
    <col min="59" max="59" width="9.7109375" style="13" hidden="1" customWidth="1" outlineLevel="2"/>
    <col min="60" max="60" width="8.7109375" style="13" hidden="1" customWidth="1" outlineLevel="2"/>
    <col min="61" max="61" width="16.28515625" style="35" hidden="1" customWidth="1" outlineLevel="2"/>
    <col min="62" max="62" width="6.5703125" style="13" hidden="1" customWidth="1" outlineLevel="2"/>
    <col min="63" max="63" width="10.7109375" style="13" hidden="1" customWidth="1" outlineLevel="2"/>
    <col min="64" max="64" width="16.28515625" style="35" hidden="1" customWidth="1" outlineLevel="2"/>
    <col min="65" max="66" width="6.42578125" style="13" hidden="1" customWidth="1" outlineLevel="2"/>
    <col min="67" max="67" width="11" style="13" hidden="1" customWidth="1" outlineLevel="2"/>
    <col min="68" max="68" width="13.42578125" style="13" hidden="1" customWidth="1" outlineLevel="2"/>
    <col min="69" max="69" width="7.28515625" style="1" hidden="1" customWidth="1" outlineLevel="2"/>
    <col min="70" max="70" width="9.140625" style="1" hidden="1" customWidth="1" outlineLevel="2"/>
    <col min="71" max="71" width="8.7109375" style="1" hidden="1" customWidth="1" outlineLevel="2"/>
    <col min="72" max="72" width="21.42578125" style="1" hidden="1" customWidth="1" outlineLevel="2"/>
    <col min="73" max="73" width="8.7109375" style="1" bestFit="1" customWidth="1" collapsed="1"/>
    <col min="74" max="74" width="21.140625" style="1" bestFit="1" customWidth="1"/>
    <col min="75" max="16384" width="9.140625" style="1"/>
  </cols>
  <sheetData>
    <row r="1" spans="1:74" ht="13.5" thickBot="1" x14ac:dyDescent="0.3">
      <c r="BS1" s="42" t="s">
        <v>30</v>
      </c>
      <c r="BT1" s="43" t="s">
        <v>80</v>
      </c>
    </row>
    <row r="2" spans="1:74" x14ac:dyDescent="0.25">
      <c r="BS2" s="15">
        <v>44165</v>
      </c>
      <c r="BT2" s="16" t="s">
        <v>42</v>
      </c>
    </row>
    <row r="3" spans="1:74" x14ac:dyDescent="0.25">
      <c r="BS3" s="10">
        <v>44166</v>
      </c>
      <c r="BT3" s="11" t="s">
        <v>43</v>
      </c>
    </row>
    <row r="4" spans="1:74" x14ac:dyDescent="0.25">
      <c r="BS4" s="10">
        <v>44190</v>
      </c>
      <c r="BT4" s="11" t="s">
        <v>75</v>
      </c>
    </row>
    <row r="5" spans="1:74" x14ac:dyDescent="0.25">
      <c r="BS5" s="10">
        <v>44197</v>
      </c>
      <c r="BT5" s="11" t="s">
        <v>76</v>
      </c>
    </row>
    <row r="6" spans="1:74" x14ac:dyDescent="0.25">
      <c r="BS6" s="10">
        <v>44316</v>
      </c>
      <c r="BT6" s="11" t="s">
        <v>72</v>
      </c>
    </row>
    <row r="7" spans="1:74" ht="13.5" thickBot="1" x14ac:dyDescent="0.3">
      <c r="BS7" s="10">
        <v>44319</v>
      </c>
      <c r="BT7" s="11" t="s">
        <v>44</v>
      </c>
    </row>
    <row r="8" spans="1:74" ht="13.5" thickBot="1" x14ac:dyDescent="0.3">
      <c r="B8" s="6"/>
      <c r="AC8" s="2"/>
      <c r="AD8" s="2"/>
      <c r="AR8" s="17"/>
      <c r="AS8" s="17"/>
      <c r="AT8" s="17"/>
      <c r="AU8" s="17"/>
      <c r="AV8" s="17"/>
      <c r="AW8" s="17"/>
      <c r="AX8" s="17"/>
      <c r="AY8" s="17"/>
      <c r="AZ8" s="17"/>
      <c r="BB8" s="58"/>
      <c r="BC8" s="59" t="s">
        <v>64</v>
      </c>
      <c r="BD8" s="60" t="s">
        <v>37</v>
      </c>
      <c r="BF8" s="36"/>
      <c r="BG8" s="33"/>
      <c r="BH8" s="33"/>
      <c r="BI8" s="36"/>
      <c r="BJ8" s="33"/>
      <c r="BK8" s="33"/>
      <c r="BL8" s="36"/>
      <c r="BM8" s="33"/>
      <c r="BN8" s="33"/>
      <c r="BO8" s="58"/>
      <c r="BP8" s="59" t="s">
        <v>64</v>
      </c>
      <c r="BQ8" s="60" t="s">
        <v>37</v>
      </c>
      <c r="BS8" s="21">
        <v>44348</v>
      </c>
      <c r="BT8" s="22" t="s">
        <v>46</v>
      </c>
    </row>
    <row r="9" spans="1:74" ht="16.5" thickBot="1" x14ac:dyDescent="0.3">
      <c r="A9" s="267" t="s">
        <v>79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R9" s="209" t="s">
        <v>49</v>
      </c>
      <c r="AS9" s="210"/>
      <c r="AT9" s="210"/>
      <c r="AU9" s="210"/>
      <c r="AV9" s="210"/>
      <c r="AW9" s="210"/>
      <c r="AX9" s="210"/>
      <c r="AY9" s="210"/>
      <c r="AZ9" s="210"/>
      <c r="BA9" s="211"/>
      <c r="BB9" s="55" t="s">
        <v>65</v>
      </c>
      <c r="BC9" s="56">
        <f>SUBTOTAL(9,AS:AS)</f>
        <v>0</v>
      </c>
      <c r="BD9" s="57">
        <f>SUBTOTAL(9,AV:AV)</f>
        <v>0</v>
      </c>
      <c r="BF9" s="212" t="s">
        <v>50</v>
      </c>
      <c r="BG9" s="213"/>
      <c r="BH9" s="213"/>
      <c r="BI9" s="213"/>
      <c r="BJ9" s="213"/>
      <c r="BK9" s="213"/>
      <c r="BL9" s="213"/>
      <c r="BM9" s="213"/>
      <c r="BN9" s="214"/>
      <c r="BO9" s="55" t="s">
        <v>40</v>
      </c>
      <c r="BP9" s="56">
        <f>SUBTOTAL(9,BG:BG)</f>
        <v>0</v>
      </c>
      <c r="BQ9" s="57">
        <f>SUBTOTAL(9,BJ:BJ)</f>
        <v>0</v>
      </c>
      <c r="BS9" s="21">
        <v>44368</v>
      </c>
      <c r="BT9" s="22" t="s">
        <v>45</v>
      </c>
      <c r="BU9" s="7"/>
      <c r="BV9" s="7"/>
    </row>
    <row r="10" spans="1:74" ht="16.5" thickBot="1" x14ac:dyDescent="0.3">
      <c r="AR10" s="224" t="s">
        <v>38</v>
      </c>
      <c r="AS10" s="225"/>
      <c r="AT10" s="226"/>
      <c r="AU10" s="227" t="s">
        <v>37</v>
      </c>
      <c r="AV10" s="228"/>
      <c r="AW10" s="229"/>
      <c r="AX10" s="261"/>
      <c r="AY10" s="262"/>
      <c r="AZ10" s="262"/>
      <c r="BA10" s="263"/>
      <c r="BB10" s="46" t="s">
        <v>66</v>
      </c>
      <c r="BC10" s="44">
        <f>SUBTOTAL(9,AT:AT)</f>
        <v>0</v>
      </c>
      <c r="BD10" s="45">
        <f>SUBTOTAL(9,AW:AW)</f>
        <v>0</v>
      </c>
      <c r="BF10" s="234" t="s">
        <v>38</v>
      </c>
      <c r="BG10" s="235"/>
      <c r="BH10" s="257"/>
      <c r="BI10" s="234" t="s">
        <v>37</v>
      </c>
      <c r="BJ10" s="235"/>
      <c r="BK10" s="236"/>
      <c r="BL10" s="231"/>
      <c r="BM10" s="232"/>
      <c r="BN10" s="233"/>
      <c r="BO10" s="46" t="s">
        <v>68</v>
      </c>
      <c r="BP10" s="44">
        <f>SUBTOTAL(9,BH:BH)</f>
        <v>0</v>
      </c>
      <c r="BQ10" s="45">
        <f>SUBTOTAL(9,BK:BK)</f>
        <v>0</v>
      </c>
      <c r="BS10" s="10"/>
      <c r="BT10" s="11"/>
      <c r="BU10" s="8"/>
      <c r="BV10" s="9"/>
    </row>
    <row r="11" spans="1:74" s="23" customFormat="1" ht="24.95" customHeight="1" x14ac:dyDescent="0.25">
      <c r="A11" s="264" t="s">
        <v>29</v>
      </c>
      <c r="B11" s="242" t="s">
        <v>4</v>
      </c>
      <c r="C11" s="242"/>
      <c r="D11" s="242" t="s">
        <v>7</v>
      </c>
      <c r="E11" s="242" t="s">
        <v>11</v>
      </c>
      <c r="F11" s="242"/>
      <c r="G11" s="242"/>
      <c r="H11" s="242"/>
      <c r="I11" s="242"/>
      <c r="J11" s="242"/>
      <c r="K11" s="242"/>
      <c r="L11" s="242" t="s">
        <v>13</v>
      </c>
      <c r="M11" s="242"/>
      <c r="N11" s="242"/>
      <c r="O11" s="242"/>
      <c r="P11" s="242"/>
      <c r="Q11" s="242"/>
      <c r="R11" s="242"/>
      <c r="S11" s="242"/>
      <c r="T11" s="242" t="s">
        <v>20</v>
      </c>
      <c r="U11" s="242" t="s">
        <v>21</v>
      </c>
      <c r="V11" s="242"/>
      <c r="W11" s="242" t="s">
        <v>22</v>
      </c>
      <c r="X11" s="242" t="s">
        <v>24</v>
      </c>
      <c r="Y11" s="242"/>
      <c r="Z11" s="242" t="s">
        <v>23</v>
      </c>
      <c r="AA11" s="242"/>
      <c r="AB11" s="242" t="s">
        <v>27</v>
      </c>
      <c r="AC11" s="242" t="s">
        <v>28</v>
      </c>
      <c r="AD11" s="241" t="s">
        <v>73</v>
      </c>
      <c r="AE11" s="251" t="s">
        <v>32</v>
      </c>
      <c r="AF11" s="242"/>
      <c r="AG11" s="242" t="s">
        <v>36</v>
      </c>
      <c r="AH11" s="242"/>
      <c r="AI11" s="245" t="s">
        <v>34</v>
      </c>
      <c r="AJ11" s="245"/>
      <c r="AK11" s="245" t="s">
        <v>35</v>
      </c>
      <c r="AL11" s="245"/>
      <c r="AM11" s="245" t="s">
        <v>33</v>
      </c>
      <c r="AN11" s="245" t="s">
        <v>63</v>
      </c>
      <c r="AO11" s="245" t="s">
        <v>48</v>
      </c>
      <c r="AP11" s="248" t="s">
        <v>78</v>
      </c>
      <c r="AQ11" s="40"/>
      <c r="AR11" s="259" t="s">
        <v>62</v>
      </c>
      <c r="AS11" s="242" t="s">
        <v>55</v>
      </c>
      <c r="AT11" s="241" t="s">
        <v>39</v>
      </c>
      <c r="AU11" s="258" t="s">
        <v>61</v>
      </c>
      <c r="AV11" s="221" t="s">
        <v>55</v>
      </c>
      <c r="AW11" s="230" t="s">
        <v>39</v>
      </c>
      <c r="AX11" s="258" t="s">
        <v>74</v>
      </c>
      <c r="AY11" s="260" t="s">
        <v>56</v>
      </c>
      <c r="AZ11" s="221" t="s">
        <v>57</v>
      </c>
      <c r="BA11" s="258" t="s">
        <v>60</v>
      </c>
      <c r="BB11" s="49" t="s">
        <v>67</v>
      </c>
      <c r="BC11" s="18">
        <f>BC9+BD9</f>
        <v>0</v>
      </c>
      <c r="BD11" s="26" t="s">
        <v>69</v>
      </c>
      <c r="BE11" s="37"/>
      <c r="BF11" s="237" t="s">
        <v>47</v>
      </c>
      <c r="BG11" s="222" t="s">
        <v>40</v>
      </c>
      <c r="BH11" s="239" t="s">
        <v>39</v>
      </c>
      <c r="BI11" s="237" t="s">
        <v>51</v>
      </c>
      <c r="BJ11" s="222" t="s">
        <v>40</v>
      </c>
      <c r="BK11" s="219" t="s">
        <v>39</v>
      </c>
      <c r="BL11" s="215" t="s">
        <v>71</v>
      </c>
      <c r="BM11" s="217" t="s">
        <v>41</v>
      </c>
      <c r="BN11" s="219" t="s">
        <v>39</v>
      </c>
      <c r="BO11" s="49" t="s">
        <v>40</v>
      </c>
      <c r="BP11" s="18">
        <f>BP9+BQ9</f>
        <v>0</v>
      </c>
      <c r="BQ11" s="26" t="s">
        <v>59</v>
      </c>
      <c r="BS11" s="21"/>
      <c r="BT11" s="22"/>
      <c r="BU11" s="27"/>
      <c r="BV11" s="28"/>
    </row>
    <row r="12" spans="1:74" s="23" customFormat="1" ht="24.95" customHeight="1" thickBot="1" x14ac:dyDescent="0.3">
      <c r="A12" s="265"/>
      <c r="B12" s="222"/>
      <c r="C12" s="222"/>
      <c r="D12" s="222"/>
      <c r="E12" s="222" t="s">
        <v>8</v>
      </c>
      <c r="F12" s="222" t="s">
        <v>9</v>
      </c>
      <c r="G12" s="222" t="s">
        <v>10</v>
      </c>
      <c r="H12" s="222" t="s">
        <v>12</v>
      </c>
      <c r="I12" s="222"/>
      <c r="J12" s="222" t="s">
        <v>77</v>
      </c>
      <c r="K12" s="222"/>
      <c r="L12" s="222" t="s">
        <v>14</v>
      </c>
      <c r="M12" s="222"/>
      <c r="N12" s="222"/>
      <c r="O12" s="222"/>
      <c r="P12" s="222" t="s">
        <v>15</v>
      </c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19"/>
      <c r="AE12" s="252"/>
      <c r="AF12" s="222"/>
      <c r="AG12" s="222"/>
      <c r="AH12" s="222"/>
      <c r="AI12" s="246"/>
      <c r="AJ12" s="246"/>
      <c r="AK12" s="246"/>
      <c r="AL12" s="246"/>
      <c r="AM12" s="246"/>
      <c r="AN12" s="246"/>
      <c r="AO12" s="246"/>
      <c r="AP12" s="249"/>
      <c r="AQ12" s="40"/>
      <c r="AR12" s="237"/>
      <c r="AS12" s="222"/>
      <c r="AT12" s="219"/>
      <c r="AU12" s="215"/>
      <c r="AV12" s="222"/>
      <c r="AW12" s="219"/>
      <c r="AX12" s="215"/>
      <c r="AY12" s="217"/>
      <c r="AZ12" s="222"/>
      <c r="BA12" s="215"/>
      <c r="BB12" s="50" t="s">
        <v>68</v>
      </c>
      <c r="BC12" s="29">
        <f>BC10+BD10</f>
        <v>0</v>
      </c>
      <c r="BD12" s="30">
        <f>IF(BC12=0,1,BC11/BC12)</f>
        <v>1</v>
      </c>
      <c r="BE12" s="37"/>
      <c r="BF12" s="237"/>
      <c r="BG12" s="222"/>
      <c r="BH12" s="239"/>
      <c r="BI12" s="237"/>
      <c r="BJ12" s="222"/>
      <c r="BK12" s="219"/>
      <c r="BL12" s="215"/>
      <c r="BM12" s="217"/>
      <c r="BN12" s="219"/>
      <c r="BO12" s="50" t="s">
        <v>68</v>
      </c>
      <c r="BP12" s="29">
        <f>BP10+BQ10</f>
        <v>0</v>
      </c>
      <c r="BQ12" s="30">
        <f>IF(BP12=0,1,BP11/BP12)</f>
        <v>1</v>
      </c>
      <c r="BS12" s="21"/>
      <c r="BT12" s="22"/>
      <c r="BU12" s="27"/>
      <c r="BV12" s="28"/>
    </row>
    <row r="13" spans="1:74" s="23" customFormat="1" ht="24.95" customHeight="1" x14ac:dyDescent="0.25">
      <c r="A13" s="265"/>
      <c r="B13" s="222" t="s">
        <v>5</v>
      </c>
      <c r="C13" s="222" t="s">
        <v>6</v>
      </c>
      <c r="D13" s="222"/>
      <c r="E13" s="222"/>
      <c r="F13" s="222"/>
      <c r="G13" s="222"/>
      <c r="H13" s="222"/>
      <c r="I13" s="222"/>
      <c r="J13" s="222"/>
      <c r="K13" s="222"/>
      <c r="L13" s="222" t="s">
        <v>16</v>
      </c>
      <c r="M13" s="222"/>
      <c r="N13" s="222" t="s">
        <v>17</v>
      </c>
      <c r="O13" s="222"/>
      <c r="P13" s="222" t="s">
        <v>16</v>
      </c>
      <c r="Q13" s="222"/>
      <c r="R13" s="222" t="s">
        <v>17</v>
      </c>
      <c r="S13" s="222"/>
      <c r="T13" s="222"/>
      <c r="U13" s="222"/>
      <c r="V13" s="222"/>
      <c r="W13" s="222"/>
      <c r="X13" s="243" t="s">
        <v>25</v>
      </c>
      <c r="Y13" s="255" t="s">
        <v>26</v>
      </c>
      <c r="Z13" s="243" t="s">
        <v>25</v>
      </c>
      <c r="AA13" s="255" t="s">
        <v>26</v>
      </c>
      <c r="AB13" s="222"/>
      <c r="AC13" s="222"/>
      <c r="AD13" s="219"/>
      <c r="AE13" s="253" t="s">
        <v>30</v>
      </c>
      <c r="AF13" s="255" t="s">
        <v>31</v>
      </c>
      <c r="AG13" s="243" t="s">
        <v>30</v>
      </c>
      <c r="AH13" s="255" t="s">
        <v>31</v>
      </c>
      <c r="AI13" s="243" t="s">
        <v>30</v>
      </c>
      <c r="AJ13" s="255" t="s">
        <v>31</v>
      </c>
      <c r="AK13" s="243" t="s">
        <v>30</v>
      </c>
      <c r="AL13" s="255" t="s">
        <v>31</v>
      </c>
      <c r="AM13" s="246"/>
      <c r="AN13" s="246"/>
      <c r="AO13" s="246"/>
      <c r="AP13" s="249"/>
      <c r="AQ13" s="40"/>
      <c r="AR13" s="237"/>
      <c r="AS13" s="222"/>
      <c r="AT13" s="219"/>
      <c r="AU13" s="215"/>
      <c r="AV13" s="222"/>
      <c r="AW13" s="219"/>
      <c r="AX13" s="215"/>
      <c r="AY13" s="217"/>
      <c r="AZ13" s="222"/>
      <c r="BA13" s="215"/>
      <c r="BB13" s="51" t="s">
        <v>56</v>
      </c>
      <c r="BC13" s="47">
        <f>SUBTOTAL(9,AY:AY)</f>
        <v>0</v>
      </c>
      <c r="BD13" s="48" t="s">
        <v>70</v>
      </c>
      <c r="BE13" s="37"/>
      <c r="BF13" s="237"/>
      <c r="BG13" s="222"/>
      <c r="BH13" s="239"/>
      <c r="BI13" s="237"/>
      <c r="BJ13" s="222"/>
      <c r="BK13" s="219"/>
      <c r="BL13" s="215"/>
      <c r="BM13" s="217"/>
      <c r="BN13" s="219"/>
      <c r="BO13" s="51" t="s">
        <v>54</v>
      </c>
      <c r="BP13" s="47">
        <f>SUBTOTAL(9,BM:BM)</f>
        <v>0</v>
      </c>
      <c r="BQ13" s="48" t="s">
        <v>58</v>
      </c>
      <c r="BS13" s="21"/>
      <c r="BT13" s="22"/>
      <c r="BU13" s="27"/>
      <c r="BV13" s="28"/>
    </row>
    <row r="14" spans="1:74" s="23" customFormat="1" ht="24.95" customHeight="1" thickBot="1" x14ac:dyDescent="0.3">
      <c r="A14" s="266"/>
      <c r="B14" s="223"/>
      <c r="C14" s="223"/>
      <c r="D14" s="223"/>
      <c r="E14" s="223"/>
      <c r="F14" s="223"/>
      <c r="G14" s="223"/>
      <c r="H14" s="207" t="s">
        <v>0</v>
      </c>
      <c r="I14" s="207" t="s">
        <v>1</v>
      </c>
      <c r="J14" s="206" t="s">
        <v>2</v>
      </c>
      <c r="K14" s="206" t="s">
        <v>3</v>
      </c>
      <c r="L14" s="206" t="s">
        <v>18</v>
      </c>
      <c r="M14" s="206" t="s">
        <v>19</v>
      </c>
      <c r="N14" s="206" t="s">
        <v>18</v>
      </c>
      <c r="O14" s="206" t="s">
        <v>19</v>
      </c>
      <c r="P14" s="206" t="s">
        <v>18</v>
      </c>
      <c r="Q14" s="206" t="s">
        <v>19</v>
      </c>
      <c r="R14" s="206" t="s">
        <v>18</v>
      </c>
      <c r="S14" s="206" t="s">
        <v>19</v>
      </c>
      <c r="T14" s="223"/>
      <c r="U14" s="206" t="s">
        <v>52</v>
      </c>
      <c r="V14" s="206" t="s">
        <v>53</v>
      </c>
      <c r="W14" s="223"/>
      <c r="X14" s="244"/>
      <c r="Y14" s="256"/>
      <c r="Z14" s="244"/>
      <c r="AA14" s="256"/>
      <c r="AB14" s="223"/>
      <c r="AC14" s="223"/>
      <c r="AD14" s="220"/>
      <c r="AE14" s="254"/>
      <c r="AF14" s="256"/>
      <c r="AG14" s="244"/>
      <c r="AH14" s="256"/>
      <c r="AI14" s="244"/>
      <c r="AJ14" s="256"/>
      <c r="AK14" s="244"/>
      <c r="AL14" s="256"/>
      <c r="AM14" s="247"/>
      <c r="AN14" s="247"/>
      <c r="AO14" s="247"/>
      <c r="AP14" s="250"/>
      <c r="AQ14" s="40"/>
      <c r="AR14" s="238"/>
      <c r="AS14" s="223"/>
      <c r="AT14" s="220"/>
      <c r="AU14" s="216"/>
      <c r="AV14" s="223"/>
      <c r="AW14" s="220"/>
      <c r="AX14" s="216"/>
      <c r="AY14" s="218"/>
      <c r="AZ14" s="223"/>
      <c r="BA14" s="216"/>
      <c r="BB14" s="50" t="s">
        <v>39</v>
      </c>
      <c r="BC14" s="29">
        <f>SUBTOTAL(9,AZ:AZ)</f>
        <v>0</v>
      </c>
      <c r="BD14" s="30">
        <f>IF(BC14=0,1,BC13/BC14)</f>
        <v>1</v>
      </c>
      <c r="BE14" s="37"/>
      <c r="BF14" s="238"/>
      <c r="BG14" s="223"/>
      <c r="BH14" s="240"/>
      <c r="BI14" s="238"/>
      <c r="BJ14" s="223"/>
      <c r="BK14" s="220"/>
      <c r="BL14" s="216"/>
      <c r="BM14" s="218"/>
      <c r="BN14" s="220"/>
      <c r="BO14" s="50" t="s">
        <v>39</v>
      </c>
      <c r="BP14" s="29">
        <f>SUBTOTAL(9,BN:BN)</f>
        <v>0</v>
      </c>
      <c r="BQ14" s="30">
        <f>IF(BP14=0,1,BP13/BP14)</f>
        <v>1</v>
      </c>
      <c r="BS14" s="24"/>
      <c r="BT14" s="25"/>
      <c r="BU14" s="27"/>
      <c r="BV14" s="28"/>
    </row>
    <row r="15" spans="1:74" s="6" customFormat="1" ht="13.5" thickBot="1" x14ac:dyDescent="0.3">
      <c r="A15" s="202">
        <v>0</v>
      </c>
      <c r="B15" s="203">
        <v>1</v>
      </c>
      <c r="C15" s="203">
        <v>2</v>
      </c>
      <c r="D15" s="203">
        <v>3</v>
      </c>
      <c r="E15" s="203">
        <v>4</v>
      </c>
      <c r="F15" s="203">
        <v>5</v>
      </c>
      <c r="G15" s="203">
        <v>6</v>
      </c>
      <c r="H15" s="204">
        <v>7</v>
      </c>
      <c r="I15" s="204">
        <v>8</v>
      </c>
      <c r="J15" s="203">
        <v>9</v>
      </c>
      <c r="K15" s="203">
        <v>10</v>
      </c>
      <c r="L15" s="203">
        <v>11</v>
      </c>
      <c r="M15" s="203">
        <v>12</v>
      </c>
      <c r="N15" s="203">
        <v>13</v>
      </c>
      <c r="O15" s="203">
        <v>14</v>
      </c>
      <c r="P15" s="203">
        <v>15</v>
      </c>
      <c r="Q15" s="203">
        <v>16</v>
      </c>
      <c r="R15" s="203">
        <v>17</v>
      </c>
      <c r="S15" s="203">
        <v>18</v>
      </c>
      <c r="T15" s="203">
        <v>19</v>
      </c>
      <c r="U15" s="203">
        <v>20</v>
      </c>
      <c r="V15" s="203">
        <v>21</v>
      </c>
      <c r="W15" s="203">
        <v>22</v>
      </c>
      <c r="X15" s="204">
        <v>23</v>
      </c>
      <c r="Y15" s="204">
        <v>24</v>
      </c>
      <c r="Z15" s="204">
        <v>25</v>
      </c>
      <c r="AA15" s="204">
        <v>26</v>
      </c>
      <c r="AB15" s="203">
        <v>27</v>
      </c>
      <c r="AC15" s="203">
        <v>28</v>
      </c>
      <c r="AD15" s="205">
        <v>29</v>
      </c>
      <c r="AE15" s="52">
        <v>30</v>
      </c>
      <c r="AF15" s="61">
        <v>31</v>
      </c>
      <c r="AG15" s="61">
        <v>32</v>
      </c>
      <c r="AH15" s="61">
        <v>33</v>
      </c>
      <c r="AI15" s="61">
        <v>34</v>
      </c>
      <c r="AJ15" s="61">
        <v>35</v>
      </c>
      <c r="AK15" s="61">
        <v>36</v>
      </c>
      <c r="AL15" s="61">
        <v>37</v>
      </c>
      <c r="AM15" s="61">
        <v>38</v>
      </c>
      <c r="AN15" s="61">
        <v>39</v>
      </c>
      <c r="AO15" s="61">
        <v>40</v>
      </c>
      <c r="AP15" s="62">
        <v>41</v>
      </c>
      <c r="AQ15" s="14"/>
      <c r="AR15" s="41"/>
      <c r="AS15" s="39"/>
      <c r="AT15" s="38"/>
      <c r="AU15" s="41"/>
      <c r="AV15" s="39"/>
      <c r="AW15" s="54"/>
      <c r="AX15" s="41"/>
      <c r="AY15" s="39"/>
      <c r="AZ15" s="38"/>
      <c r="BB15" s="20"/>
      <c r="BC15" s="20"/>
      <c r="BD15" s="20"/>
      <c r="BE15" s="20"/>
      <c r="BF15" s="52"/>
      <c r="BG15" s="39"/>
      <c r="BH15" s="38"/>
      <c r="BI15" s="53"/>
      <c r="BJ15" s="39"/>
      <c r="BK15" s="54"/>
      <c r="BL15" s="52"/>
      <c r="BM15" s="39"/>
      <c r="BN15" s="38"/>
      <c r="BO15" s="20"/>
      <c r="BP15" s="20"/>
    </row>
    <row r="16" spans="1:74" s="20" customFormat="1" ht="25.5" x14ac:dyDescent="0.25">
      <c r="A16" s="63">
        <f>SUM(1,A15)</f>
        <v>1</v>
      </c>
      <c r="B16" s="64" t="s">
        <v>115</v>
      </c>
      <c r="C16" s="64" t="s">
        <v>82</v>
      </c>
      <c r="D16" s="65" t="s">
        <v>85</v>
      </c>
      <c r="E16" s="64">
        <v>145435</v>
      </c>
      <c r="F16" s="64" t="s">
        <v>113</v>
      </c>
      <c r="G16" s="64" t="s">
        <v>114</v>
      </c>
      <c r="H16" s="66">
        <v>449818.78</v>
      </c>
      <c r="I16" s="66">
        <v>477723.02</v>
      </c>
      <c r="J16" s="66">
        <v>449818.78</v>
      </c>
      <c r="K16" s="66">
        <v>477723.02</v>
      </c>
      <c r="L16" s="64" t="s">
        <v>115</v>
      </c>
      <c r="M16" s="64" t="s">
        <v>115</v>
      </c>
      <c r="N16" s="64" t="s">
        <v>116</v>
      </c>
      <c r="O16" s="64" t="s">
        <v>113</v>
      </c>
      <c r="P16" s="64" t="s">
        <v>115</v>
      </c>
      <c r="Q16" s="64" t="s">
        <v>115</v>
      </c>
      <c r="R16" s="64" t="s">
        <v>115</v>
      </c>
      <c r="S16" s="64" t="s">
        <v>115</v>
      </c>
      <c r="T16" s="64" t="s">
        <v>117</v>
      </c>
      <c r="U16" s="64"/>
      <c r="V16" s="64" t="s">
        <v>118</v>
      </c>
      <c r="W16" s="64" t="s">
        <v>81</v>
      </c>
      <c r="X16" s="67"/>
      <c r="Y16" s="68"/>
      <c r="Z16" s="67"/>
      <c r="AA16" s="68"/>
      <c r="AB16" s="64" t="s">
        <v>86</v>
      </c>
      <c r="AC16" s="64"/>
      <c r="AD16" s="69"/>
      <c r="AE16" s="70"/>
      <c r="AF16" s="68"/>
      <c r="AG16" s="67"/>
      <c r="AH16" s="68"/>
      <c r="AI16" s="67"/>
      <c r="AJ16" s="68"/>
      <c r="AK16" s="67"/>
      <c r="AL16" s="68"/>
      <c r="AM16" s="71"/>
      <c r="AN16" s="71"/>
      <c r="AO16" s="71"/>
      <c r="AP16" s="72" t="s">
        <v>97</v>
      </c>
      <c r="AQ16" s="73"/>
      <c r="AR16" s="74" t="str">
        <f t="shared" ref="AR16:AR47" si="0">IF(B16="X",IF(AN16="","Afectat sau NU?",IF(AN16="DA",IF(((AK16+AL16)-(AE16+AF16))*24&lt;-720,"Neinformat",((AK16+AL16)-(AE16+AF16))*24),"Nu a fost afectat producator/consumator")),"")</f>
        <v/>
      </c>
      <c r="AS16" s="75" t="str">
        <f t="shared" ref="AS16:AS47" si="1">IF(B16="X",IF(AN16="DA",IF(AR16&lt;6,LEN(TRIM(V16))-LEN(SUBSTITUTE(V16,CHAR(44),""))+1,0),"-"),"")</f>
        <v/>
      </c>
      <c r="AT16" s="76" t="str">
        <f t="shared" ref="AT16:AT47" si="2">IF(B16="X",IF(AN16="DA",LEN(TRIM(V16))-LEN(SUBSTITUTE(V16,CHAR(44),""))+1,"-"),"")</f>
        <v/>
      </c>
      <c r="AU16" s="77" t="str">
        <f t="shared" ref="AU16:AU47" si="3">IF(B16="X",IF(AN16="","Afectat sau NU?",IF(AN16="DA",IF(((AI16+AJ16)-(AE16+AF16))*24&lt;-720,"Neinformat",((AI16+AJ16)-(AE16+AF16))*24),"Nu a fost afectat producator/consumator")),"")</f>
        <v/>
      </c>
      <c r="AV16" s="75" t="str">
        <f t="shared" ref="AV16:AV47" si="4">IF(B16="X",IF(AN16="DA",IF(AU16&lt;6,LEN(TRIM(U16))-LEN(SUBSTITUTE(U16,CHAR(44),""))+1,0),"-"),"")</f>
        <v/>
      </c>
      <c r="AW16" s="78" t="str">
        <f t="shared" ref="AW16:AW47" si="5">IF(B16="X",IF(AN16="DA",LEN(TRIM(U16))-LEN(SUBSTITUTE(U16,CHAR(44),""))+1,"-"),"")</f>
        <v/>
      </c>
      <c r="AX16" s="74" t="str">
        <f t="shared" ref="AX16:AX47" si="6">IF(B16="X",IF(AN16="","Afectat sau NU?",IF(AN16="DA",((AG16+AH16)-(AE16+AF16))*24,"Nu a fost afectat producator/consumator")),"")</f>
        <v/>
      </c>
      <c r="AY16" s="75" t="str">
        <f t="shared" ref="AY16:AY47" si="7">IF(B16="X",IF(AN16="DA",IF(AX16&gt;24,IF(BA16="NU",0,LEN(TRIM(V16))-LEN(SUBSTITUTE(V16,CHAR(44),""))+1),0),"-"),"")</f>
        <v/>
      </c>
      <c r="AZ16" s="76" t="str">
        <f t="shared" ref="AZ16:AZ47" si="8">IF(B16="X",IF(AN16="DA",IF(AX16&gt;24,LEN(TRIM(V16))-LEN(SUBSTITUTE(V16,CHAR(44),""))+1,0),"-"),"")</f>
        <v/>
      </c>
      <c r="BF16" s="79" t="str">
        <f t="shared" ref="BF16:BF47" si="9">IF(C16="X",IF(AN16="","Afectat sau NU?",IF(AN16="DA",IF(AK16="","Neinformat",NETWORKDAYS(AK16+AL16,AE16+AF16,$BS$2:$BS$14)-2),"Nu a fost afectat producator/consumator")),"")</f>
        <v>Afectat sau NU?</v>
      </c>
      <c r="BG16" s="75" t="str">
        <f t="shared" ref="BG16:BG47" si="10">IF(C16="X",IF(AN16="DA",IF(AND(BF16&gt;=5,AK16&lt;&gt;""),LEN(TRIM(V16))-LEN(SUBSTITUTE(V16,CHAR(44),""))+1,0),"-"),"")</f>
        <v>-</v>
      </c>
      <c r="BH16" s="76" t="str">
        <f t="shared" ref="BH16:BH47" si="11">IF(C16="X",IF(AN16="DA",LEN(TRIM(V16))-LEN(SUBSTITUTE(V16,CHAR(44),""))+1,"-"),"")</f>
        <v>-</v>
      </c>
      <c r="BI16" s="208" t="str">
        <f t="shared" ref="BI16:BI47" si="12">IF(C16="X",IF(AN16="","Afectat sau NU?",IF(AN16="DA",IF(AI16="","Neinformat",NETWORKDAYS(AI16+AJ16,AE16+AF16,$BS$2:$BS$14)-2),"Nu a fost afectat producator/consumator")),"")</f>
        <v>Afectat sau NU?</v>
      </c>
      <c r="BJ16" s="75" t="str">
        <f t="shared" ref="BJ16:BJ47" si="13">IF(C16="X",IF(AN16="DA",IF(AND(BI16&gt;=5,AI16&lt;&gt;""),LEN(TRIM(U16))-LEN(SUBSTITUTE(U16,CHAR(44),""))+1,0),"-"),"")</f>
        <v>-</v>
      </c>
      <c r="BK16" s="78" t="str">
        <f t="shared" ref="BK16:BK47" si="14">IF(C16="X",IF(AN16="DA",LEN(TRIM(U16))-LEN(SUBSTITUTE(U16,CHAR(44),""))+1,"-"),"")</f>
        <v>-</v>
      </c>
      <c r="BL16" s="79" t="str">
        <f t="shared" ref="BL16:BL47" si="15">IF(C16="X",IF(AN16="","Afectat sau NU?",IF(AN16="DA",((AG16+AH16)-(Z16+AA16))*24,"Nu a fost afectat producator/consumator")),"")</f>
        <v>Afectat sau NU?</v>
      </c>
      <c r="BM16" s="75" t="str">
        <f t="shared" ref="BM16:BM47" si="16">IF(C16="X",IF(AN16&lt;&gt;"DA","-",IF(AND(AN16="DA",BL16&lt;=0),LEN(TRIM(V16))-LEN(SUBSTITUTE(V16,CHAR(44),""))+1+LEN(TRIM(U16))-LEN(SUBSTITUTE(U16,CHAR(44),""))+1,0)),"")</f>
        <v>-</v>
      </c>
      <c r="BN16" s="76" t="str">
        <f t="shared" ref="BN16:BN47" si="17">IF(C16="X",IF(AN16="DA",LEN(TRIM(V16))-LEN(SUBSTITUTE(V16,CHAR(44),""))+1+LEN(TRIM(U16))-LEN(SUBSTITUTE(U16,CHAR(44),""))+1,"-"),"")</f>
        <v>-</v>
      </c>
    </row>
    <row r="17" spans="1:66" s="20" customFormat="1" ht="25.5" x14ac:dyDescent="0.25">
      <c r="A17" s="80">
        <f>SUM(1,A16)</f>
        <v>2</v>
      </c>
      <c r="B17" s="81" t="s">
        <v>115</v>
      </c>
      <c r="C17" s="81" t="s">
        <v>82</v>
      </c>
      <c r="D17" s="82" t="s">
        <v>85</v>
      </c>
      <c r="E17" s="81">
        <v>144072</v>
      </c>
      <c r="F17" s="81" t="s">
        <v>119</v>
      </c>
      <c r="G17" s="81" t="s">
        <v>114</v>
      </c>
      <c r="H17" s="83">
        <v>448674.81</v>
      </c>
      <c r="I17" s="83">
        <v>469982.34</v>
      </c>
      <c r="J17" s="83">
        <v>448674.81</v>
      </c>
      <c r="K17" s="83">
        <v>469982.34</v>
      </c>
      <c r="L17" s="81" t="s">
        <v>115</v>
      </c>
      <c r="M17" s="81" t="s">
        <v>115</v>
      </c>
      <c r="N17" s="81" t="s">
        <v>120</v>
      </c>
      <c r="O17" s="81" t="s">
        <v>119</v>
      </c>
      <c r="P17" s="81" t="s">
        <v>115</v>
      </c>
      <c r="Q17" s="81" t="s">
        <v>115</v>
      </c>
      <c r="R17" s="81" t="s">
        <v>115</v>
      </c>
      <c r="S17" s="81" t="s">
        <v>115</v>
      </c>
      <c r="T17" s="81" t="s">
        <v>117</v>
      </c>
      <c r="U17" s="81"/>
      <c r="V17" s="81" t="s">
        <v>118</v>
      </c>
      <c r="W17" s="81" t="s">
        <v>81</v>
      </c>
      <c r="X17" s="84"/>
      <c r="Y17" s="85"/>
      <c r="Z17" s="84"/>
      <c r="AA17" s="85"/>
      <c r="AB17" s="81" t="s">
        <v>86</v>
      </c>
      <c r="AC17" s="81"/>
      <c r="AD17" s="86"/>
      <c r="AE17" s="87"/>
      <c r="AF17" s="85"/>
      <c r="AG17" s="84"/>
      <c r="AH17" s="85"/>
      <c r="AI17" s="84"/>
      <c r="AJ17" s="85"/>
      <c r="AK17" s="84"/>
      <c r="AL17" s="85"/>
      <c r="AM17" s="88"/>
      <c r="AN17" s="88"/>
      <c r="AO17" s="88"/>
      <c r="AP17" s="89" t="s">
        <v>97</v>
      </c>
      <c r="AQ17" s="73"/>
      <c r="AR17" s="90" t="str">
        <f t="shared" ref="AR17:AR26" si="18">IF(B17="X",IF(AN17="","Afectat sau NU?",IF(AN17="DA",IF(((AK17+AL17)-(AE17+AF17))*24&lt;-720,"Neinformat",((AK17+AL17)-(AE17+AF17))*24),"Nu a fost afectat producator/consumator")),"")</f>
        <v/>
      </c>
      <c r="AS17" s="91" t="str">
        <f t="shared" ref="AS17:AS26" si="19">IF(B17="X",IF(AN17="DA",IF(AR17&lt;6,LEN(TRIM(V17))-LEN(SUBSTITUTE(V17,CHAR(44),""))+1,0),"-"),"")</f>
        <v/>
      </c>
      <c r="AT17" s="92" t="str">
        <f t="shared" ref="AT17:AT26" si="20">IF(B17="X",IF(AN17="DA",LEN(TRIM(V17))-LEN(SUBSTITUTE(V17,CHAR(44),""))+1,"-"),"")</f>
        <v/>
      </c>
      <c r="AU17" s="93" t="str">
        <f t="shared" ref="AU17:AU26" si="21">IF(B17="X",IF(AN17="","Afectat sau NU?",IF(AN17="DA",IF(((AI17+AJ17)-(AE17+AF17))*24&lt;-720,"Neinformat",((AI17+AJ17)-(AE17+AF17))*24),"Nu a fost afectat producator/consumator")),"")</f>
        <v/>
      </c>
      <c r="AV17" s="91" t="str">
        <f t="shared" ref="AV17:AV26" si="22">IF(B17="X",IF(AN17="DA",IF(AU17&lt;6,LEN(TRIM(U17))-LEN(SUBSTITUTE(U17,CHAR(44),""))+1,0),"-"),"")</f>
        <v/>
      </c>
      <c r="AW17" s="94" t="str">
        <f t="shared" ref="AW17:AW26" si="23">IF(B17="X",IF(AN17="DA",LEN(TRIM(U17))-LEN(SUBSTITUTE(U17,CHAR(44),""))+1,"-"),"")</f>
        <v/>
      </c>
      <c r="AX17" s="90" t="str">
        <f t="shared" ref="AX17:AX26" si="24">IF(B17="X",IF(AN17="","Afectat sau NU?",IF(AN17="DA",((AG17+AH17)-(AE17+AF17))*24,"Nu a fost afectat producator/consumator")),"")</f>
        <v/>
      </c>
      <c r="AY17" s="91" t="str">
        <f t="shared" ref="AY17:AY26" si="25">IF(B17="X",IF(AN17="DA",IF(AX17&gt;24,IF(BA17="NU",0,LEN(TRIM(V17))-LEN(SUBSTITUTE(V17,CHAR(44),""))+1),0),"-"),"")</f>
        <v/>
      </c>
      <c r="AZ17" s="92" t="str">
        <f t="shared" ref="AZ17:AZ26" si="26">IF(B17="X",IF(AN17="DA",IF(AX17&gt;24,LEN(TRIM(V17))-LEN(SUBSTITUTE(V17,CHAR(44),""))+1,0),"-"),"")</f>
        <v/>
      </c>
      <c r="BF17" s="95" t="str">
        <f t="shared" ref="BF17:BF23" si="27">IF(C17="X",IF(AN17="","Afectat sau NU?",IF(AN17="DA",IF(AK17="","Neinformat",NETWORKDAYS(AK17+AL17,AE17+AF17,$BS$2:$BS$14)-2),"Nu a fost afectat producator/consumator")),"")</f>
        <v>Afectat sau NU?</v>
      </c>
      <c r="BG17" s="91" t="str">
        <f t="shared" ref="BG17:BG23" si="28">IF(C17="X",IF(AN17="DA",IF(AND(BF17&gt;=5,AK17&lt;&gt;""),LEN(TRIM(V17))-LEN(SUBSTITUTE(V17,CHAR(44),""))+1,0),"-"),"")</f>
        <v>-</v>
      </c>
      <c r="BH17" s="92" t="str">
        <f t="shared" ref="BH17:BH23" si="29">IF(C17="X",IF(AN17="DA",LEN(TRIM(V17))-LEN(SUBSTITUTE(V17,CHAR(44),""))+1,"-"),"")</f>
        <v>-</v>
      </c>
      <c r="BI17" s="96" t="str">
        <f t="shared" ref="BI17:BI23" si="30">IF(C17="X",IF(AN17="","Afectat sau NU?",IF(AN17="DA",IF(AI17="","Neinformat",NETWORKDAYS(AI17+AJ17,AE17+AF17,$BS$2:$BS$14)-2),"Nu a fost afectat producator/consumator")),"")</f>
        <v>Afectat sau NU?</v>
      </c>
      <c r="BJ17" s="91" t="str">
        <f t="shared" ref="BJ17:BJ23" si="31">IF(C17="X",IF(AN17="DA",IF(AND(BI17&gt;=5,AI17&lt;&gt;""),LEN(TRIM(U17))-LEN(SUBSTITUTE(U17,CHAR(44),""))+1,0),"-"),"")</f>
        <v>-</v>
      </c>
      <c r="BK17" s="94" t="str">
        <f t="shared" ref="BK17:BK23" si="32">IF(C17="X",IF(AN17="DA",LEN(TRIM(U17))-LEN(SUBSTITUTE(U17,CHAR(44),""))+1,"-"),"")</f>
        <v>-</v>
      </c>
      <c r="BL17" s="95" t="str">
        <f t="shared" ref="BL17:BL23" si="33">IF(C17="X",IF(AN17="","Afectat sau NU?",IF(AN17="DA",((AG17+AH17)-(Z17+AA17))*24,"Nu a fost afectat producator/consumator")),"")</f>
        <v>Afectat sau NU?</v>
      </c>
      <c r="BM17" s="91" t="str">
        <f t="shared" ref="BM17:BM23" si="34">IF(C17="X",IF(AN17&lt;&gt;"DA","-",IF(AND(AN17="DA",BL17&lt;=0),LEN(TRIM(V17))-LEN(SUBSTITUTE(V17,CHAR(44),""))+1+LEN(TRIM(U17))-LEN(SUBSTITUTE(U17,CHAR(44),""))+1,0)),"")</f>
        <v>-</v>
      </c>
      <c r="BN17" s="92" t="str">
        <f t="shared" ref="BN17:BN23" si="35">IF(C17="X",IF(AN17="DA",LEN(TRIM(V17))-LEN(SUBSTITUTE(V17,CHAR(44),""))+1+LEN(TRIM(U17))-LEN(SUBSTITUTE(U17,CHAR(44),""))+1,"-"),"")</f>
        <v>-</v>
      </c>
    </row>
    <row r="18" spans="1:66" s="20" customFormat="1" ht="25.5" x14ac:dyDescent="0.25">
      <c r="A18" s="80">
        <f>SUM(1,A17)</f>
        <v>3</v>
      </c>
      <c r="B18" s="81" t="s">
        <v>115</v>
      </c>
      <c r="C18" s="81" t="s">
        <v>82</v>
      </c>
      <c r="D18" s="82" t="s">
        <v>85</v>
      </c>
      <c r="E18" s="81">
        <v>144107</v>
      </c>
      <c r="F18" s="81" t="s">
        <v>121</v>
      </c>
      <c r="G18" s="81" t="s">
        <v>114</v>
      </c>
      <c r="H18" s="83">
        <v>452372.31</v>
      </c>
      <c r="I18" s="83">
        <v>473781.88</v>
      </c>
      <c r="J18" s="83">
        <v>452372.31</v>
      </c>
      <c r="K18" s="83">
        <v>473781.88</v>
      </c>
      <c r="L18" s="81" t="s">
        <v>115</v>
      </c>
      <c r="M18" s="81" t="s">
        <v>115</v>
      </c>
      <c r="N18" s="81" t="s">
        <v>123</v>
      </c>
      <c r="O18" s="81" t="s">
        <v>121</v>
      </c>
      <c r="P18" s="81" t="s">
        <v>115</v>
      </c>
      <c r="Q18" s="81" t="s">
        <v>115</v>
      </c>
      <c r="R18" s="81" t="s">
        <v>115</v>
      </c>
      <c r="S18" s="81" t="s">
        <v>115</v>
      </c>
      <c r="T18" s="81" t="s">
        <v>117</v>
      </c>
      <c r="U18" s="81"/>
      <c r="V18" s="81" t="s">
        <v>118</v>
      </c>
      <c r="W18" s="81" t="s">
        <v>81</v>
      </c>
      <c r="X18" s="84"/>
      <c r="Y18" s="85"/>
      <c r="Z18" s="84"/>
      <c r="AA18" s="85"/>
      <c r="AB18" s="81" t="s">
        <v>86</v>
      </c>
      <c r="AC18" s="81"/>
      <c r="AD18" s="86"/>
      <c r="AE18" s="87"/>
      <c r="AF18" s="85"/>
      <c r="AG18" s="84"/>
      <c r="AH18" s="85"/>
      <c r="AI18" s="84"/>
      <c r="AJ18" s="85"/>
      <c r="AK18" s="84"/>
      <c r="AL18" s="85"/>
      <c r="AM18" s="88"/>
      <c r="AN18" s="88"/>
      <c r="AO18" s="88"/>
      <c r="AP18" s="89" t="s">
        <v>97</v>
      </c>
      <c r="AQ18" s="73"/>
      <c r="AR18" s="90" t="str">
        <f t="shared" si="18"/>
        <v/>
      </c>
      <c r="AS18" s="91" t="str">
        <f t="shared" si="19"/>
        <v/>
      </c>
      <c r="AT18" s="92" t="str">
        <f t="shared" si="20"/>
        <v/>
      </c>
      <c r="AU18" s="93" t="str">
        <f t="shared" si="21"/>
        <v/>
      </c>
      <c r="AV18" s="91" t="str">
        <f t="shared" si="22"/>
        <v/>
      </c>
      <c r="AW18" s="94" t="str">
        <f t="shared" si="23"/>
        <v/>
      </c>
      <c r="AX18" s="90" t="str">
        <f t="shared" si="24"/>
        <v/>
      </c>
      <c r="AY18" s="91" t="str">
        <f t="shared" si="25"/>
        <v/>
      </c>
      <c r="AZ18" s="92" t="str">
        <f t="shared" si="26"/>
        <v/>
      </c>
      <c r="BF18" s="95" t="str">
        <f t="shared" si="27"/>
        <v>Afectat sau NU?</v>
      </c>
      <c r="BG18" s="91" t="str">
        <f t="shared" si="28"/>
        <v>-</v>
      </c>
      <c r="BH18" s="92" t="str">
        <f t="shared" si="29"/>
        <v>-</v>
      </c>
      <c r="BI18" s="96" t="str">
        <f t="shared" si="30"/>
        <v>Afectat sau NU?</v>
      </c>
      <c r="BJ18" s="91" t="str">
        <f t="shared" si="31"/>
        <v>-</v>
      </c>
      <c r="BK18" s="94" t="str">
        <f t="shared" si="32"/>
        <v>-</v>
      </c>
      <c r="BL18" s="95" t="str">
        <f t="shared" si="33"/>
        <v>Afectat sau NU?</v>
      </c>
      <c r="BM18" s="91" t="str">
        <f t="shared" si="34"/>
        <v>-</v>
      </c>
      <c r="BN18" s="92" t="str">
        <f t="shared" si="35"/>
        <v>-</v>
      </c>
    </row>
    <row r="19" spans="1:66" s="20" customFormat="1" ht="42" customHeight="1" x14ac:dyDescent="0.25">
      <c r="A19" s="80">
        <f t="shared" ref="A19:A50" si="36">SUM(1,A18)</f>
        <v>4</v>
      </c>
      <c r="B19" s="81" t="s">
        <v>115</v>
      </c>
      <c r="C19" s="81" t="s">
        <v>82</v>
      </c>
      <c r="D19" s="82" t="s">
        <v>85</v>
      </c>
      <c r="E19" s="81">
        <v>144063</v>
      </c>
      <c r="F19" s="81" t="s">
        <v>124</v>
      </c>
      <c r="G19" s="81" t="s">
        <v>114</v>
      </c>
      <c r="H19" s="83">
        <v>453991.75</v>
      </c>
      <c r="I19" s="83">
        <v>471082.89</v>
      </c>
      <c r="J19" s="83">
        <v>453991.75</v>
      </c>
      <c r="K19" s="83">
        <v>471082.89</v>
      </c>
      <c r="L19" s="81" t="s">
        <v>115</v>
      </c>
      <c r="M19" s="81" t="s">
        <v>115</v>
      </c>
      <c r="N19" s="81" t="s">
        <v>125</v>
      </c>
      <c r="O19" s="81" t="s">
        <v>128</v>
      </c>
      <c r="P19" s="81" t="s">
        <v>115</v>
      </c>
      <c r="Q19" s="81" t="s">
        <v>115</v>
      </c>
      <c r="R19" s="81" t="s">
        <v>115</v>
      </c>
      <c r="S19" s="81" t="s">
        <v>115</v>
      </c>
      <c r="T19" s="81" t="s">
        <v>126</v>
      </c>
      <c r="U19" s="81"/>
      <c r="V19" s="81" t="s">
        <v>127</v>
      </c>
      <c r="W19" s="81" t="s">
        <v>81</v>
      </c>
      <c r="X19" s="84"/>
      <c r="Y19" s="85"/>
      <c r="Z19" s="84"/>
      <c r="AA19" s="85"/>
      <c r="AB19" s="81" t="s">
        <v>86</v>
      </c>
      <c r="AC19" s="81"/>
      <c r="AD19" s="86"/>
      <c r="AE19" s="87"/>
      <c r="AF19" s="85"/>
      <c r="AG19" s="84"/>
      <c r="AH19" s="85"/>
      <c r="AI19" s="84"/>
      <c r="AJ19" s="85"/>
      <c r="AK19" s="84"/>
      <c r="AL19" s="85"/>
      <c r="AM19" s="88"/>
      <c r="AN19" s="88"/>
      <c r="AO19" s="88"/>
      <c r="AP19" s="89" t="s">
        <v>97</v>
      </c>
      <c r="AQ19" s="73"/>
      <c r="AR19" s="90" t="str">
        <f t="shared" si="18"/>
        <v/>
      </c>
      <c r="AS19" s="91" t="str">
        <f t="shared" si="19"/>
        <v/>
      </c>
      <c r="AT19" s="92" t="str">
        <f t="shared" si="20"/>
        <v/>
      </c>
      <c r="AU19" s="93" t="str">
        <f t="shared" si="21"/>
        <v/>
      </c>
      <c r="AV19" s="91" t="str">
        <f t="shared" si="22"/>
        <v/>
      </c>
      <c r="AW19" s="94" t="str">
        <f t="shared" si="23"/>
        <v/>
      </c>
      <c r="AX19" s="90" t="str">
        <f t="shared" si="24"/>
        <v/>
      </c>
      <c r="AY19" s="91" t="str">
        <f t="shared" si="25"/>
        <v/>
      </c>
      <c r="AZ19" s="92" t="str">
        <f t="shared" si="26"/>
        <v/>
      </c>
      <c r="BF19" s="95" t="str">
        <f t="shared" si="27"/>
        <v>Afectat sau NU?</v>
      </c>
      <c r="BG19" s="91" t="str">
        <f t="shared" si="28"/>
        <v>-</v>
      </c>
      <c r="BH19" s="92" t="str">
        <f t="shared" si="29"/>
        <v>-</v>
      </c>
      <c r="BI19" s="96" t="str">
        <f t="shared" si="30"/>
        <v>Afectat sau NU?</v>
      </c>
      <c r="BJ19" s="91" t="str">
        <f t="shared" si="31"/>
        <v>-</v>
      </c>
      <c r="BK19" s="94" t="str">
        <f t="shared" si="32"/>
        <v>-</v>
      </c>
      <c r="BL19" s="95" t="str">
        <f t="shared" si="33"/>
        <v>Afectat sau NU?</v>
      </c>
      <c r="BM19" s="91" t="str">
        <f t="shared" si="34"/>
        <v>-</v>
      </c>
      <c r="BN19" s="92" t="str">
        <f t="shared" si="35"/>
        <v>-</v>
      </c>
    </row>
    <row r="20" spans="1:66" s="20" customFormat="1" ht="25.5" x14ac:dyDescent="0.25">
      <c r="A20" s="80">
        <f t="shared" si="36"/>
        <v>5</v>
      </c>
      <c r="B20" s="81" t="s">
        <v>115</v>
      </c>
      <c r="C20" s="81" t="s">
        <v>82</v>
      </c>
      <c r="D20" s="82" t="s">
        <v>85</v>
      </c>
      <c r="E20" s="81">
        <v>144063</v>
      </c>
      <c r="F20" s="81" t="s">
        <v>124</v>
      </c>
      <c r="G20" s="81" t="s">
        <v>114</v>
      </c>
      <c r="H20" s="83">
        <v>453138.85</v>
      </c>
      <c r="I20" s="83">
        <v>469627.97</v>
      </c>
      <c r="J20" s="83">
        <v>453138.85</v>
      </c>
      <c r="K20" s="83">
        <v>469627.97</v>
      </c>
      <c r="L20" s="81" t="s">
        <v>115</v>
      </c>
      <c r="M20" s="81" t="s">
        <v>115</v>
      </c>
      <c r="N20" s="81" t="s">
        <v>129</v>
      </c>
      <c r="O20" s="81" t="s">
        <v>124</v>
      </c>
      <c r="P20" s="81" t="s">
        <v>115</v>
      </c>
      <c r="Q20" s="81" t="s">
        <v>115</v>
      </c>
      <c r="R20" s="81" t="s">
        <v>115</v>
      </c>
      <c r="S20" s="81" t="s">
        <v>115</v>
      </c>
      <c r="T20" s="81" t="s">
        <v>117</v>
      </c>
      <c r="U20" s="81"/>
      <c r="V20" s="81" t="s">
        <v>118</v>
      </c>
      <c r="W20" s="81" t="s">
        <v>81</v>
      </c>
      <c r="X20" s="84"/>
      <c r="Y20" s="85"/>
      <c r="Z20" s="84"/>
      <c r="AA20" s="85"/>
      <c r="AB20" s="81" t="s">
        <v>86</v>
      </c>
      <c r="AC20" s="81"/>
      <c r="AD20" s="86"/>
      <c r="AE20" s="87"/>
      <c r="AF20" s="85"/>
      <c r="AG20" s="84"/>
      <c r="AH20" s="85"/>
      <c r="AI20" s="84"/>
      <c r="AJ20" s="85"/>
      <c r="AK20" s="84"/>
      <c r="AL20" s="85"/>
      <c r="AM20" s="88"/>
      <c r="AN20" s="88"/>
      <c r="AO20" s="88"/>
      <c r="AP20" s="89" t="s">
        <v>97</v>
      </c>
      <c r="AQ20" s="73"/>
      <c r="AR20" s="90" t="str">
        <f t="shared" si="18"/>
        <v/>
      </c>
      <c r="AS20" s="91" t="str">
        <f t="shared" si="19"/>
        <v/>
      </c>
      <c r="AT20" s="92" t="str">
        <f t="shared" si="20"/>
        <v/>
      </c>
      <c r="AU20" s="93" t="str">
        <f t="shared" si="21"/>
        <v/>
      </c>
      <c r="AV20" s="91" t="str">
        <f t="shared" si="22"/>
        <v/>
      </c>
      <c r="AW20" s="94" t="str">
        <f t="shared" si="23"/>
        <v/>
      </c>
      <c r="AX20" s="90" t="str">
        <f t="shared" si="24"/>
        <v/>
      </c>
      <c r="AY20" s="91" t="str">
        <f t="shared" si="25"/>
        <v/>
      </c>
      <c r="AZ20" s="92" t="str">
        <f t="shared" si="26"/>
        <v/>
      </c>
      <c r="BF20" s="95" t="str">
        <f t="shared" si="27"/>
        <v>Afectat sau NU?</v>
      </c>
      <c r="BG20" s="91" t="str">
        <f t="shared" si="28"/>
        <v>-</v>
      </c>
      <c r="BH20" s="92" t="str">
        <f t="shared" si="29"/>
        <v>-</v>
      </c>
      <c r="BI20" s="96" t="str">
        <f t="shared" si="30"/>
        <v>Afectat sau NU?</v>
      </c>
      <c r="BJ20" s="91" t="str">
        <f t="shared" si="31"/>
        <v>-</v>
      </c>
      <c r="BK20" s="94" t="str">
        <f t="shared" si="32"/>
        <v>-</v>
      </c>
      <c r="BL20" s="95" t="str">
        <f t="shared" si="33"/>
        <v>Afectat sau NU?</v>
      </c>
      <c r="BM20" s="91" t="str">
        <f t="shared" si="34"/>
        <v>-</v>
      </c>
      <c r="BN20" s="92" t="str">
        <f t="shared" si="35"/>
        <v>-</v>
      </c>
    </row>
    <row r="21" spans="1:66" s="20" customFormat="1" ht="25.5" x14ac:dyDescent="0.25">
      <c r="A21" s="80">
        <f t="shared" si="36"/>
        <v>6</v>
      </c>
      <c r="B21" s="81" t="s">
        <v>115</v>
      </c>
      <c r="C21" s="81" t="s">
        <v>82</v>
      </c>
      <c r="D21" s="82" t="s">
        <v>85</v>
      </c>
      <c r="E21" s="81">
        <v>144063</v>
      </c>
      <c r="F21" s="81" t="s">
        <v>124</v>
      </c>
      <c r="G21" s="81" t="s">
        <v>114</v>
      </c>
      <c r="H21" s="83">
        <v>453138.85</v>
      </c>
      <c r="I21" s="83">
        <v>469627.97</v>
      </c>
      <c r="J21" s="83">
        <v>453138.85</v>
      </c>
      <c r="K21" s="83">
        <v>469627.97</v>
      </c>
      <c r="L21" s="81" t="s">
        <v>115</v>
      </c>
      <c r="M21" s="81" t="s">
        <v>115</v>
      </c>
      <c r="N21" s="81" t="s">
        <v>130</v>
      </c>
      <c r="O21" s="81" t="s">
        <v>131</v>
      </c>
      <c r="P21" s="81" t="s">
        <v>115</v>
      </c>
      <c r="Q21" s="81" t="s">
        <v>115</v>
      </c>
      <c r="R21" s="81" t="s">
        <v>115</v>
      </c>
      <c r="S21" s="81" t="s">
        <v>115</v>
      </c>
      <c r="T21" s="81" t="s">
        <v>126</v>
      </c>
      <c r="U21" s="81"/>
      <c r="V21" s="81" t="s">
        <v>132</v>
      </c>
      <c r="W21" s="81" t="s">
        <v>81</v>
      </c>
      <c r="X21" s="84"/>
      <c r="Y21" s="85"/>
      <c r="Z21" s="84"/>
      <c r="AA21" s="85"/>
      <c r="AB21" s="81" t="s">
        <v>86</v>
      </c>
      <c r="AC21" s="81"/>
      <c r="AD21" s="86"/>
      <c r="AE21" s="87"/>
      <c r="AF21" s="85"/>
      <c r="AG21" s="84"/>
      <c r="AH21" s="85"/>
      <c r="AI21" s="84"/>
      <c r="AJ21" s="85"/>
      <c r="AK21" s="84"/>
      <c r="AL21" s="85"/>
      <c r="AM21" s="88"/>
      <c r="AN21" s="88"/>
      <c r="AO21" s="88"/>
      <c r="AP21" s="89" t="s">
        <v>97</v>
      </c>
      <c r="AQ21" s="73"/>
      <c r="AR21" s="90" t="str">
        <f t="shared" si="18"/>
        <v/>
      </c>
      <c r="AS21" s="91" t="str">
        <f t="shared" si="19"/>
        <v/>
      </c>
      <c r="AT21" s="92" t="str">
        <f t="shared" si="20"/>
        <v/>
      </c>
      <c r="AU21" s="93" t="str">
        <f t="shared" si="21"/>
        <v/>
      </c>
      <c r="AV21" s="91" t="str">
        <f t="shared" si="22"/>
        <v/>
      </c>
      <c r="AW21" s="94" t="str">
        <f t="shared" si="23"/>
        <v/>
      </c>
      <c r="AX21" s="90" t="str">
        <f t="shared" si="24"/>
        <v/>
      </c>
      <c r="AY21" s="91" t="str">
        <f t="shared" si="25"/>
        <v/>
      </c>
      <c r="AZ21" s="92" t="str">
        <f t="shared" si="26"/>
        <v/>
      </c>
      <c r="BF21" s="95" t="str">
        <f t="shared" si="27"/>
        <v>Afectat sau NU?</v>
      </c>
      <c r="BG21" s="91" t="str">
        <f t="shared" si="28"/>
        <v>-</v>
      </c>
      <c r="BH21" s="92" t="str">
        <f t="shared" si="29"/>
        <v>-</v>
      </c>
      <c r="BI21" s="96" t="str">
        <f t="shared" si="30"/>
        <v>Afectat sau NU?</v>
      </c>
      <c r="BJ21" s="91" t="str">
        <f t="shared" si="31"/>
        <v>-</v>
      </c>
      <c r="BK21" s="94" t="str">
        <f t="shared" si="32"/>
        <v>-</v>
      </c>
      <c r="BL21" s="95" t="str">
        <f t="shared" si="33"/>
        <v>Afectat sau NU?</v>
      </c>
      <c r="BM21" s="91" t="str">
        <f t="shared" si="34"/>
        <v>-</v>
      </c>
      <c r="BN21" s="92" t="str">
        <f t="shared" si="35"/>
        <v>-</v>
      </c>
    </row>
    <row r="22" spans="1:66" s="20" customFormat="1" ht="25.5" x14ac:dyDescent="0.25">
      <c r="A22" s="80">
        <f t="shared" si="36"/>
        <v>7</v>
      </c>
      <c r="B22" s="81" t="s">
        <v>115</v>
      </c>
      <c r="C22" s="81" t="s">
        <v>82</v>
      </c>
      <c r="D22" s="82" t="s">
        <v>85</v>
      </c>
      <c r="E22" s="81">
        <v>144090</v>
      </c>
      <c r="F22" s="81" t="s">
        <v>133</v>
      </c>
      <c r="G22" s="81" t="s">
        <v>114</v>
      </c>
      <c r="H22" s="83">
        <v>451489.67</v>
      </c>
      <c r="I22" s="83">
        <v>466968.99</v>
      </c>
      <c r="J22" s="83">
        <v>451489.67</v>
      </c>
      <c r="K22" s="83">
        <v>466968.99</v>
      </c>
      <c r="L22" s="81" t="s">
        <v>115</v>
      </c>
      <c r="M22" s="81" t="s">
        <v>115</v>
      </c>
      <c r="N22" s="81" t="s">
        <v>134</v>
      </c>
      <c r="O22" s="81" t="s">
        <v>133</v>
      </c>
      <c r="P22" s="81" t="s">
        <v>115</v>
      </c>
      <c r="Q22" s="81" t="s">
        <v>115</v>
      </c>
      <c r="R22" s="81" t="s">
        <v>115</v>
      </c>
      <c r="S22" s="81" t="s">
        <v>115</v>
      </c>
      <c r="T22" s="81" t="s">
        <v>117</v>
      </c>
      <c r="U22" s="81"/>
      <c r="V22" s="81" t="s">
        <v>118</v>
      </c>
      <c r="W22" s="81" t="s">
        <v>81</v>
      </c>
      <c r="X22" s="84"/>
      <c r="Y22" s="85"/>
      <c r="Z22" s="84"/>
      <c r="AA22" s="85"/>
      <c r="AB22" s="81" t="s">
        <v>86</v>
      </c>
      <c r="AC22" s="81"/>
      <c r="AD22" s="86"/>
      <c r="AE22" s="87"/>
      <c r="AF22" s="85"/>
      <c r="AG22" s="84"/>
      <c r="AH22" s="85"/>
      <c r="AI22" s="84"/>
      <c r="AJ22" s="85"/>
      <c r="AK22" s="84"/>
      <c r="AL22" s="85"/>
      <c r="AM22" s="88"/>
      <c r="AN22" s="88"/>
      <c r="AO22" s="88"/>
      <c r="AP22" s="89" t="s">
        <v>97</v>
      </c>
      <c r="AQ22" s="73"/>
      <c r="AR22" s="90" t="str">
        <f t="shared" si="18"/>
        <v/>
      </c>
      <c r="AS22" s="91" t="str">
        <f t="shared" si="19"/>
        <v/>
      </c>
      <c r="AT22" s="92" t="str">
        <f t="shared" si="20"/>
        <v/>
      </c>
      <c r="AU22" s="93" t="str">
        <f t="shared" si="21"/>
        <v/>
      </c>
      <c r="AV22" s="91" t="str">
        <f t="shared" si="22"/>
        <v/>
      </c>
      <c r="AW22" s="94" t="str">
        <f t="shared" si="23"/>
        <v/>
      </c>
      <c r="AX22" s="90" t="str">
        <f t="shared" si="24"/>
        <v/>
      </c>
      <c r="AY22" s="91" t="str">
        <f t="shared" si="25"/>
        <v/>
      </c>
      <c r="AZ22" s="92" t="str">
        <f t="shared" si="26"/>
        <v/>
      </c>
      <c r="BF22" s="95" t="str">
        <f t="shared" si="27"/>
        <v>Afectat sau NU?</v>
      </c>
      <c r="BG22" s="91" t="str">
        <f t="shared" si="28"/>
        <v>-</v>
      </c>
      <c r="BH22" s="92" t="str">
        <f t="shared" si="29"/>
        <v>-</v>
      </c>
      <c r="BI22" s="96" t="str">
        <f t="shared" si="30"/>
        <v>Afectat sau NU?</v>
      </c>
      <c r="BJ22" s="91" t="str">
        <f t="shared" si="31"/>
        <v>-</v>
      </c>
      <c r="BK22" s="94" t="str">
        <f t="shared" si="32"/>
        <v>-</v>
      </c>
      <c r="BL22" s="95" t="str">
        <f t="shared" si="33"/>
        <v>Afectat sau NU?</v>
      </c>
      <c r="BM22" s="91" t="str">
        <f t="shared" si="34"/>
        <v>-</v>
      </c>
      <c r="BN22" s="92" t="str">
        <f t="shared" si="35"/>
        <v>-</v>
      </c>
    </row>
    <row r="23" spans="1:66" s="20" customFormat="1" ht="25.5" x14ac:dyDescent="0.25">
      <c r="A23" s="80">
        <f t="shared" si="36"/>
        <v>8</v>
      </c>
      <c r="B23" s="81" t="s">
        <v>115</v>
      </c>
      <c r="C23" s="81" t="s">
        <v>82</v>
      </c>
      <c r="D23" s="82" t="s">
        <v>85</v>
      </c>
      <c r="E23" s="81">
        <v>145364</v>
      </c>
      <c r="F23" s="81" t="s">
        <v>135</v>
      </c>
      <c r="G23" s="81" t="s">
        <v>114</v>
      </c>
      <c r="H23" s="83">
        <v>448491.14</v>
      </c>
      <c r="I23" s="83">
        <v>465243.62</v>
      </c>
      <c r="J23" s="83">
        <v>448491.14</v>
      </c>
      <c r="K23" s="83">
        <v>465243.62</v>
      </c>
      <c r="L23" s="81" t="s">
        <v>115</v>
      </c>
      <c r="M23" s="81" t="s">
        <v>115</v>
      </c>
      <c r="N23" s="81" t="s">
        <v>136</v>
      </c>
      <c r="O23" s="81" t="s">
        <v>135</v>
      </c>
      <c r="P23" s="81" t="s">
        <v>115</v>
      </c>
      <c r="Q23" s="81" t="s">
        <v>115</v>
      </c>
      <c r="R23" s="81" t="s">
        <v>115</v>
      </c>
      <c r="S23" s="81" t="s">
        <v>115</v>
      </c>
      <c r="T23" s="81" t="s">
        <v>117</v>
      </c>
      <c r="U23" s="81"/>
      <c r="V23" s="81" t="s">
        <v>118</v>
      </c>
      <c r="W23" s="81" t="s">
        <v>81</v>
      </c>
      <c r="X23" s="84"/>
      <c r="Y23" s="85"/>
      <c r="Z23" s="84"/>
      <c r="AA23" s="85"/>
      <c r="AB23" s="81" t="s">
        <v>86</v>
      </c>
      <c r="AC23" s="81"/>
      <c r="AD23" s="86"/>
      <c r="AE23" s="87"/>
      <c r="AF23" s="85"/>
      <c r="AG23" s="84"/>
      <c r="AH23" s="85"/>
      <c r="AI23" s="84"/>
      <c r="AJ23" s="85"/>
      <c r="AK23" s="84"/>
      <c r="AL23" s="85"/>
      <c r="AM23" s="88"/>
      <c r="AN23" s="88"/>
      <c r="AO23" s="88"/>
      <c r="AP23" s="89" t="s">
        <v>97</v>
      </c>
      <c r="AQ23" s="73"/>
      <c r="AR23" s="90" t="str">
        <f t="shared" si="18"/>
        <v/>
      </c>
      <c r="AS23" s="91" t="str">
        <f t="shared" si="19"/>
        <v/>
      </c>
      <c r="AT23" s="92" t="str">
        <f t="shared" si="20"/>
        <v/>
      </c>
      <c r="AU23" s="93" t="str">
        <f t="shared" si="21"/>
        <v/>
      </c>
      <c r="AV23" s="91" t="str">
        <f t="shared" si="22"/>
        <v/>
      </c>
      <c r="AW23" s="94" t="str">
        <f t="shared" si="23"/>
        <v/>
      </c>
      <c r="AX23" s="90" t="str">
        <f t="shared" si="24"/>
        <v/>
      </c>
      <c r="AY23" s="91" t="str">
        <f t="shared" si="25"/>
        <v/>
      </c>
      <c r="AZ23" s="92" t="str">
        <f t="shared" si="26"/>
        <v/>
      </c>
      <c r="BF23" s="95" t="str">
        <f t="shared" si="27"/>
        <v>Afectat sau NU?</v>
      </c>
      <c r="BG23" s="91" t="str">
        <f t="shared" si="28"/>
        <v>-</v>
      </c>
      <c r="BH23" s="92" t="str">
        <f t="shared" si="29"/>
        <v>-</v>
      </c>
      <c r="BI23" s="96" t="str">
        <f t="shared" si="30"/>
        <v>Afectat sau NU?</v>
      </c>
      <c r="BJ23" s="91" t="str">
        <f t="shared" si="31"/>
        <v>-</v>
      </c>
      <c r="BK23" s="94" t="str">
        <f t="shared" si="32"/>
        <v>-</v>
      </c>
      <c r="BL23" s="95" t="str">
        <f t="shared" si="33"/>
        <v>Afectat sau NU?</v>
      </c>
      <c r="BM23" s="91" t="str">
        <f t="shared" si="34"/>
        <v>-</v>
      </c>
      <c r="BN23" s="92" t="str">
        <f t="shared" si="35"/>
        <v>-</v>
      </c>
    </row>
    <row r="24" spans="1:66" s="20" customFormat="1" ht="25.5" x14ac:dyDescent="0.25">
      <c r="A24" s="80">
        <f t="shared" si="36"/>
        <v>9</v>
      </c>
      <c r="B24" s="81" t="s">
        <v>115</v>
      </c>
      <c r="C24" s="81" t="s">
        <v>82</v>
      </c>
      <c r="D24" s="82" t="s">
        <v>85</v>
      </c>
      <c r="E24" s="81">
        <v>145373</v>
      </c>
      <c r="F24" s="81" t="s">
        <v>138</v>
      </c>
      <c r="G24" s="81" t="s">
        <v>114</v>
      </c>
      <c r="H24" s="83">
        <v>449528.49</v>
      </c>
      <c r="I24" s="83">
        <v>462452.81</v>
      </c>
      <c r="J24" s="83">
        <v>449528.49</v>
      </c>
      <c r="K24" s="83">
        <v>462452.81</v>
      </c>
      <c r="L24" s="81" t="s">
        <v>115</v>
      </c>
      <c r="M24" s="81" t="s">
        <v>115</v>
      </c>
      <c r="N24" s="81" t="s">
        <v>137</v>
      </c>
      <c r="O24" s="81" t="s">
        <v>138</v>
      </c>
      <c r="P24" s="81" t="s">
        <v>115</v>
      </c>
      <c r="Q24" s="81" t="s">
        <v>115</v>
      </c>
      <c r="R24" s="81" t="s">
        <v>115</v>
      </c>
      <c r="S24" s="81" t="s">
        <v>115</v>
      </c>
      <c r="T24" s="81" t="s">
        <v>117</v>
      </c>
      <c r="U24" s="81"/>
      <c r="V24" s="81" t="s">
        <v>118</v>
      </c>
      <c r="W24" s="81" t="s">
        <v>81</v>
      </c>
      <c r="X24" s="84"/>
      <c r="Y24" s="85"/>
      <c r="Z24" s="84"/>
      <c r="AA24" s="85"/>
      <c r="AB24" s="81" t="s">
        <v>86</v>
      </c>
      <c r="AC24" s="81"/>
      <c r="AD24" s="86"/>
      <c r="AE24" s="87"/>
      <c r="AF24" s="85"/>
      <c r="AG24" s="84"/>
      <c r="AH24" s="85"/>
      <c r="AI24" s="84"/>
      <c r="AJ24" s="85"/>
      <c r="AK24" s="84"/>
      <c r="AL24" s="85"/>
      <c r="AM24" s="88"/>
      <c r="AN24" s="88"/>
      <c r="AO24" s="88"/>
      <c r="AP24" s="89" t="s">
        <v>97</v>
      </c>
      <c r="AQ24" s="73"/>
      <c r="AR24" s="90" t="str">
        <f t="shared" si="18"/>
        <v/>
      </c>
      <c r="AS24" s="91" t="str">
        <f t="shared" si="19"/>
        <v/>
      </c>
      <c r="AT24" s="92" t="str">
        <f t="shared" si="20"/>
        <v/>
      </c>
      <c r="AU24" s="93" t="str">
        <f t="shared" si="21"/>
        <v/>
      </c>
      <c r="AV24" s="91" t="str">
        <f t="shared" si="22"/>
        <v/>
      </c>
      <c r="AW24" s="94" t="str">
        <f t="shared" si="23"/>
        <v/>
      </c>
      <c r="AX24" s="90" t="str">
        <f t="shared" si="24"/>
        <v/>
      </c>
      <c r="AY24" s="91" t="str">
        <f t="shared" si="25"/>
        <v/>
      </c>
      <c r="AZ24" s="92" t="str">
        <f t="shared" si="26"/>
        <v/>
      </c>
      <c r="BF24" s="95" t="str">
        <f t="shared" ref="BF24:BF26" si="37">IF(C24="X",IF(AN24="","Afectat sau NU?",IF(AN24="DA",IF(AK24="","Neinformat",NETWORKDAYS(AK24+AL24,AE24+AF24,$BS$2:$BS$14)-2),"Nu a fost afectat producator/consumator")),"")</f>
        <v>Afectat sau NU?</v>
      </c>
      <c r="BG24" s="91" t="str">
        <f t="shared" ref="BG24:BG26" si="38">IF(C24="X",IF(AN24="DA",IF(AND(BF24&gt;=5,AK24&lt;&gt;""),LEN(TRIM(V24))-LEN(SUBSTITUTE(V24,CHAR(44),""))+1,0),"-"),"")</f>
        <v>-</v>
      </c>
      <c r="BH24" s="92" t="str">
        <f t="shared" ref="BH24:BH26" si="39">IF(C24="X",IF(AN24="DA",LEN(TRIM(V24))-LEN(SUBSTITUTE(V24,CHAR(44),""))+1,"-"),"")</f>
        <v>-</v>
      </c>
      <c r="BI24" s="96" t="str">
        <f t="shared" ref="BI24:BI26" si="40">IF(C24="X",IF(AN24="","Afectat sau NU?",IF(AN24="DA",IF(AI24="","Neinformat",NETWORKDAYS(AI24+AJ24,AE24+AF24,$BS$2:$BS$14)-2),"Nu a fost afectat producator/consumator")),"")</f>
        <v>Afectat sau NU?</v>
      </c>
      <c r="BJ24" s="91" t="str">
        <f t="shared" ref="BJ24:BJ26" si="41">IF(C24="X",IF(AN24="DA",IF(AND(BI24&gt;=5,AI24&lt;&gt;""),LEN(TRIM(U24))-LEN(SUBSTITUTE(U24,CHAR(44),""))+1,0),"-"),"")</f>
        <v>-</v>
      </c>
      <c r="BK24" s="94" t="str">
        <f t="shared" ref="BK24:BK26" si="42">IF(C24="X",IF(AN24="DA",LEN(TRIM(U24))-LEN(SUBSTITUTE(U24,CHAR(44),""))+1,"-"),"")</f>
        <v>-</v>
      </c>
      <c r="BL24" s="95" t="str">
        <f t="shared" ref="BL24:BL26" si="43">IF(C24="X",IF(AN24="","Afectat sau NU?",IF(AN24="DA",((AG24+AH24)-(Z24+AA24))*24,"Nu a fost afectat producator/consumator")),"")</f>
        <v>Afectat sau NU?</v>
      </c>
      <c r="BM24" s="91" t="str">
        <f t="shared" ref="BM24:BM26" si="44">IF(C24="X",IF(AN24&lt;&gt;"DA","-",IF(AND(AN24="DA",BL24&lt;=0),LEN(TRIM(V24))-LEN(SUBSTITUTE(V24,CHAR(44),""))+1+LEN(TRIM(U24))-LEN(SUBSTITUTE(U24,CHAR(44),""))+1,0)),"")</f>
        <v>-</v>
      </c>
      <c r="BN24" s="92" t="str">
        <f t="shared" ref="BN24:BN26" si="45">IF(C24="X",IF(AN24="DA",LEN(TRIM(V24))-LEN(SUBSTITUTE(V24,CHAR(44),""))+1+LEN(TRIM(U24))-LEN(SUBSTITUTE(U24,CHAR(44),""))+1,"-"),"")</f>
        <v>-</v>
      </c>
    </row>
    <row r="25" spans="1:66" s="20" customFormat="1" ht="25.5" x14ac:dyDescent="0.25">
      <c r="A25" s="80">
        <f t="shared" si="36"/>
        <v>10</v>
      </c>
      <c r="B25" s="81" t="s">
        <v>115</v>
      </c>
      <c r="C25" s="81" t="s">
        <v>82</v>
      </c>
      <c r="D25" s="82" t="s">
        <v>85</v>
      </c>
      <c r="E25" s="81">
        <v>145952</v>
      </c>
      <c r="F25" s="81" t="s">
        <v>139</v>
      </c>
      <c r="G25" s="81" t="s">
        <v>114</v>
      </c>
      <c r="H25" s="83">
        <v>448296.46</v>
      </c>
      <c r="I25" s="83">
        <v>461833.47</v>
      </c>
      <c r="J25" s="83">
        <v>448296.46</v>
      </c>
      <c r="K25" s="83">
        <v>461833.47</v>
      </c>
      <c r="L25" s="81" t="s">
        <v>115</v>
      </c>
      <c r="M25" s="81" t="s">
        <v>115</v>
      </c>
      <c r="N25" s="81" t="s">
        <v>140</v>
      </c>
      <c r="O25" s="81" t="s">
        <v>139</v>
      </c>
      <c r="P25" s="81" t="s">
        <v>115</v>
      </c>
      <c r="Q25" s="81" t="s">
        <v>115</v>
      </c>
      <c r="R25" s="81" t="s">
        <v>115</v>
      </c>
      <c r="S25" s="81" t="s">
        <v>115</v>
      </c>
      <c r="T25" s="81" t="s">
        <v>117</v>
      </c>
      <c r="U25" s="81"/>
      <c r="V25" s="81" t="s">
        <v>118</v>
      </c>
      <c r="W25" s="81" t="s">
        <v>81</v>
      </c>
      <c r="X25" s="84"/>
      <c r="Y25" s="85"/>
      <c r="Z25" s="84"/>
      <c r="AA25" s="85"/>
      <c r="AB25" s="81" t="s">
        <v>86</v>
      </c>
      <c r="AC25" s="81"/>
      <c r="AD25" s="86"/>
      <c r="AE25" s="87"/>
      <c r="AF25" s="85"/>
      <c r="AG25" s="84"/>
      <c r="AH25" s="85"/>
      <c r="AI25" s="84"/>
      <c r="AJ25" s="85"/>
      <c r="AK25" s="84"/>
      <c r="AL25" s="85"/>
      <c r="AM25" s="88"/>
      <c r="AN25" s="88"/>
      <c r="AO25" s="88"/>
      <c r="AP25" s="89" t="s">
        <v>97</v>
      </c>
      <c r="AQ25" s="73"/>
      <c r="AR25" s="90" t="str">
        <f t="shared" si="18"/>
        <v/>
      </c>
      <c r="AS25" s="91" t="str">
        <f t="shared" si="19"/>
        <v/>
      </c>
      <c r="AT25" s="92" t="str">
        <f t="shared" si="20"/>
        <v/>
      </c>
      <c r="AU25" s="93" t="str">
        <f t="shared" si="21"/>
        <v/>
      </c>
      <c r="AV25" s="91" t="str">
        <f t="shared" si="22"/>
        <v/>
      </c>
      <c r="AW25" s="94" t="str">
        <f t="shared" si="23"/>
        <v/>
      </c>
      <c r="AX25" s="90" t="str">
        <f t="shared" si="24"/>
        <v/>
      </c>
      <c r="AY25" s="91" t="str">
        <f t="shared" si="25"/>
        <v/>
      </c>
      <c r="AZ25" s="92" t="str">
        <f t="shared" si="26"/>
        <v/>
      </c>
      <c r="BF25" s="95" t="str">
        <f t="shared" si="37"/>
        <v>Afectat sau NU?</v>
      </c>
      <c r="BG25" s="91" t="str">
        <f t="shared" si="38"/>
        <v>-</v>
      </c>
      <c r="BH25" s="92" t="str">
        <f t="shared" si="39"/>
        <v>-</v>
      </c>
      <c r="BI25" s="96" t="str">
        <f t="shared" si="40"/>
        <v>Afectat sau NU?</v>
      </c>
      <c r="BJ25" s="91" t="str">
        <f t="shared" si="41"/>
        <v>-</v>
      </c>
      <c r="BK25" s="94" t="str">
        <f t="shared" si="42"/>
        <v>-</v>
      </c>
      <c r="BL25" s="95" t="str">
        <f t="shared" si="43"/>
        <v>Afectat sau NU?</v>
      </c>
      <c r="BM25" s="91" t="str">
        <f t="shared" si="44"/>
        <v>-</v>
      </c>
      <c r="BN25" s="92" t="str">
        <f t="shared" si="45"/>
        <v>-</v>
      </c>
    </row>
    <row r="26" spans="1:66" s="20" customFormat="1" ht="26.25" thickBot="1" x14ac:dyDescent="0.3">
      <c r="A26" s="97">
        <f t="shared" si="36"/>
        <v>11</v>
      </c>
      <c r="B26" s="98" t="s">
        <v>115</v>
      </c>
      <c r="C26" s="98" t="s">
        <v>82</v>
      </c>
      <c r="D26" s="99" t="s">
        <v>85</v>
      </c>
      <c r="E26" s="98">
        <v>145943</v>
      </c>
      <c r="F26" s="98" t="s">
        <v>141</v>
      </c>
      <c r="G26" s="98" t="s">
        <v>114</v>
      </c>
      <c r="H26" s="100">
        <v>445948.45</v>
      </c>
      <c r="I26" s="100">
        <v>460774.96</v>
      </c>
      <c r="J26" s="100">
        <v>445948.45</v>
      </c>
      <c r="K26" s="100">
        <v>460774.96</v>
      </c>
      <c r="L26" s="98" t="s">
        <v>115</v>
      </c>
      <c r="M26" s="98" t="s">
        <v>115</v>
      </c>
      <c r="N26" s="98" t="s">
        <v>142</v>
      </c>
      <c r="O26" s="98" t="s">
        <v>141</v>
      </c>
      <c r="P26" s="98" t="s">
        <v>115</v>
      </c>
      <c r="Q26" s="98" t="s">
        <v>115</v>
      </c>
      <c r="R26" s="98" t="s">
        <v>115</v>
      </c>
      <c r="S26" s="98" t="s">
        <v>115</v>
      </c>
      <c r="T26" s="98" t="s">
        <v>117</v>
      </c>
      <c r="U26" s="98"/>
      <c r="V26" s="98" t="s">
        <v>118</v>
      </c>
      <c r="W26" s="98" t="s">
        <v>81</v>
      </c>
      <c r="X26" s="101"/>
      <c r="Y26" s="102"/>
      <c r="Z26" s="101"/>
      <c r="AA26" s="102"/>
      <c r="AB26" s="98" t="s">
        <v>86</v>
      </c>
      <c r="AC26" s="98"/>
      <c r="AD26" s="103"/>
      <c r="AE26" s="104"/>
      <c r="AF26" s="105"/>
      <c r="AG26" s="106"/>
      <c r="AH26" s="105"/>
      <c r="AI26" s="106"/>
      <c r="AJ26" s="105"/>
      <c r="AK26" s="106"/>
      <c r="AL26" s="105"/>
      <c r="AM26" s="107"/>
      <c r="AN26" s="107"/>
      <c r="AO26" s="107"/>
      <c r="AP26" s="108" t="s">
        <v>97</v>
      </c>
      <c r="AQ26" s="73"/>
      <c r="AR26" s="109" t="str">
        <f t="shared" si="18"/>
        <v/>
      </c>
      <c r="AS26" s="110" t="str">
        <f t="shared" si="19"/>
        <v/>
      </c>
      <c r="AT26" s="111" t="str">
        <f t="shared" si="20"/>
        <v/>
      </c>
      <c r="AU26" s="112" t="str">
        <f t="shared" si="21"/>
        <v/>
      </c>
      <c r="AV26" s="110" t="str">
        <f t="shared" si="22"/>
        <v/>
      </c>
      <c r="AW26" s="113" t="str">
        <f t="shared" si="23"/>
        <v/>
      </c>
      <c r="AX26" s="109" t="str">
        <f t="shared" si="24"/>
        <v/>
      </c>
      <c r="AY26" s="110" t="str">
        <f t="shared" si="25"/>
        <v/>
      </c>
      <c r="AZ26" s="111" t="str">
        <f t="shared" si="26"/>
        <v/>
      </c>
      <c r="BF26" s="114" t="str">
        <f t="shared" si="37"/>
        <v>Afectat sau NU?</v>
      </c>
      <c r="BG26" s="110" t="str">
        <f t="shared" si="38"/>
        <v>-</v>
      </c>
      <c r="BH26" s="111" t="str">
        <f t="shared" si="39"/>
        <v>-</v>
      </c>
      <c r="BI26" s="115" t="str">
        <f t="shared" si="40"/>
        <v>Afectat sau NU?</v>
      </c>
      <c r="BJ26" s="110" t="str">
        <f t="shared" si="41"/>
        <v>-</v>
      </c>
      <c r="BK26" s="113" t="str">
        <f t="shared" si="42"/>
        <v>-</v>
      </c>
      <c r="BL26" s="114" t="str">
        <f t="shared" si="43"/>
        <v>Afectat sau NU?</v>
      </c>
      <c r="BM26" s="110" t="str">
        <f t="shared" si="44"/>
        <v>-</v>
      </c>
      <c r="BN26" s="111" t="str">
        <f t="shared" si="45"/>
        <v>-</v>
      </c>
    </row>
    <row r="27" spans="1:66" s="20" customFormat="1" x14ac:dyDescent="0.25">
      <c r="A27" s="63">
        <f t="shared" si="36"/>
        <v>12</v>
      </c>
      <c r="B27" s="64" t="s">
        <v>115</v>
      </c>
      <c r="C27" s="64" t="s">
        <v>82</v>
      </c>
      <c r="D27" s="65" t="s">
        <v>91</v>
      </c>
      <c r="E27" s="64">
        <v>144811</v>
      </c>
      <c r="F27" s="64" t="s">
        <v>122</v>
      </c>
      <c r="G27" s="64" t="s">
        <v>114</v>
      </c>
      <c r="H27" s="64">
        <v>420533.37</v>
      </c>
      <c r="I27" s="64">
        <v>493520.71</v>
      </c>
      <c r="J27" s="64">
        <v>420533.37</v>
      </c>
      <c r="K27" s="64">
        <v>493520.71</v>
      </c>
      <c r="L27" s="64" t="s">
        <v>115</v>
      </c>
      <c r="M27" s="64" t="s">
        <v>115</v>
      </c>
      <c r="N27" s="64" t="s">
        <v>115</v>
      </c>
      <c r="O27" s="64" t="s">
        <v>115</v>
      </c>
      <c r="P27" s="64" t="s">
        <v>115</v>
      </c>
      <c r="Q27" s="64" t="s">
        <v>115</v>
      </c>
      <c r="R27" s="64" t="s">
        <v>144</v>
      </c>
      <c r="S27" s="64" t="s">
        <v>122</v>
      </c>
      <c r="T27" s="64" t="s">
        <v>145</v>
      </c>
      <c r="U27" s="64"/>
      <c r="V27" s="64" t="s">
        <v>146</v>
      </c>
      <c r="W27" s="64" t="s">
        <v>81</v>
      </c>
      <c r="X27" s="67"/>
      <c r="Y27" s="68"/>
      <c r="Z27" s="67"/>
      <c r="AA27" s="68"/>
      <c r="AB27" s="64" t="s">
        <v>86</v>
      </c>
      <c r="AC27" s="64"/>
      <c r="AD27" s="69"/>
      <c r="AE27" s="116"/>
      <c r="AF27" s="68"/>
      <c r="AG27" s="67"/>
      <c r="AH27" s="68"/>
      <c r="AI27" s="67"/>
      <c r="AJ27" s="68"/>
      <c r="AK27" s="67"/>
      <c r="AL27" s="68"/>
      <c r="AM27" s="71"/>
      <c r="AN27" s="71"/>
      <c r="AO27" s="71"/>
      <c r="AP27" s="72" t="s">
        <v>98</v>
      </c>
      <c r="AQ27" s="73"/>
      <c r="AR27" s="74" t="str">
        <f t="shared" si="0"/>
        <v/>
      </c>
      <c r="AS27" s="75" t="str">
        <f t="shared" si="1"/>
        <v/>
      </c>
      <c r="AT27" s="76" t="str">
        <f t="shared" si="2"/>
        <v/>
      </c>
      <c r="AU27" s="77" t="str">
        <f t="shared" si="3"/>
        <v/>
      </c>
      <c r="AV27" s="75" t="str">
        <f t="shared" si="4"/>
        <v/>
      </c>
      <c r="AW27" s="78" t="str">
        <f t="shared" si="5"/>
        <v/>
      </c>
      <c r="AX27" s="74" t="str">
        <f t="shared" si="6"/>
        <v/>
      </c>
      <c r="AY27" s="75" t="str">
        <f t="shared" si="7"/>
        <v/>
      </c>
      <c r="AZ27" s="76" t="str">
        <f t="shared" si="8"/>
        <v/>
      </c>
      <c r="BF27" s="79" t="str">
        <f t="shared" si="9"/>
        <v>Afectat sau NU?</v>
      </c>
      <c r="BG27" s="75" t="str">
        <f t="shared" si="10"/>
        <v>-</v>
      </c>
      <c r="BH27" s="76" t="str">
        <f t="shared" si="11"/>
        <v>-</v>
      </c>
      <c r="BI27" s="208" t="str">
        <f t="shared" si="12"/>
        <v>Afectat sau NU?</v>
      </c>
      <c r="BJ27" s="75" t="str">
        <f t="shared" si="13"/>
        <v>-</v>
      </c>
      <c r="BK27" s="78" t="str">
        <f t="shared" si="14"/>
        <v>-</v>
      </c>
      <c r="BL27" s="79" t="str">
        <f t="shared" si="15"/>
        <v>Afectat sau NU?</v>
      </c>
      <c r="BM27" s="75" t="str">
        <f t="shared" si="16"/>
        <v>-</v>
      </c>
      <c r="BN27" s="76" t="str">
        <f t="shared" si="17"/>
        <v>-</v>
      </c>
    </row>
    <row r="28" spans="1:66" s="20" customFormat="1" ht="13.5" thickBot="1" x14ac:dyDescent="0.3">
      <c r="A28" s="117">
        <f t="shared" si="36"/>
        <v>13</v>
      </c>
      <c r="B28" s="118" t="s">
        <v>115</v>
      </c>
      <c r="C28" s="118" t="s">
        <v>82</v>
      </c>
      <c r="D28" s="119" t="s">
        <v>91</v>
      </c>
      <c r="E28" s="118">
        <v>144811</v>
      </c>
      <c r="F28" s="118" t="s">
        <v>122</v>
      </c>
      <c r="G28" s="118" t="s">
        <v>114</v>
      </c>
      <c r="H28" s="120">
        <v>422864.33</v>
      </c>
      <c r="I28" s="120">
        <v>492914.95</v>
      </c>
      <c r="J28" s="120">
        <v>422864.33</v>
      </c>
      <c r="K28" s="120">
        <v>492914.95</v>
      </c>
      <c r="L28" s="118" t="s">
        <v>115</v>
      </c>
      <c r="M28" s="118" t="s">
        <v>115</v>
      </c>
      <c r="N28" s="118" t="s">
        <v>143</v>
      </c>
      <c r="O28" s="118" t="s">
        <v>122</v>
      </c>
      <c r="P28" s="118" t="s">
        <v>115</v>
      </c>
      <c r="Q28" s="118" t="s">
        <v>115</v>
      </c>
      <c r="R28" s="118" t="s">
        <v>115</v>
      </c>
      <c r="S28" s="118" t="s">
        <v>115</v>
      </c>
      <c r="T28" s="118" t="s">
        <v>117</v>
      </c>
      <c r="U28" s="118"/>
      <c r="V28" s="118" t="s">
        <v>118</v>
      </c>
      <c r="W28" s="118" t="s">
        <v>81</v>
      </c>
      <c r="X28" s="121"/>
      <c r="Y28" s="122"/>
      <c r="Z28" s="121"/>
      <c r="AA28" s="122"/>
      <c r="AB28" s="118" t="s">
        <v>86</v>
      </c>
      <c r="AC28" s="118"/>
      <c r="AD28" s="123"/>
      <c r="AE28" s="124"/>
      <c r="AF28" s="122"/>
      <c r="AG28" s="121"/>
      <c r="AH28" s="122"/>
      <c r="AI28" s="121"/>
      <c r="AJ28" s="122"/>
      <c r="AK28" s="121"/>
      <c r="AL28" s="122"/>
      <c r="AM28" s="125"/>
      <c r="AN28" s="125"/>
      <c r="AO28" s="125"/>
      <c r="AP28" s="126" t="s">
        <v>98</v>
      </c>
      <c r="AQ28" s="73"/>
      <c r="AR28" s="127" t="str">
        <f t="shared" si="0"/>
        <v/>
      </c>
      <c r="AS28" s="128" t="str">
        <f t="shared" si="1"/>
        <v/>
      </c>
      <c r="AT28" s="129" t="str">
        <f t="shared" si="2"/>
        <v/>
      </c>
      <c r="AU28" s="130" t="str">
        <f t="shared" si="3"/>
        <v/>
      </c>
      <c r="AV28" s="128" t="str">
        <f t="shared" si="4"/>
        <v/>
      </c>
      <c r="AW28" s="131" t="str">
        <f t="shared" si="5"/>
        <v/>
      </c>
      <c r="AX28" s="127" t="str">
        <f t="shared" si="6"/>
        <v/>
      </c>
      <c r="AY28" s="128" t="str">
        <f t="shared" si="7"/>
        <v/>
      </c>
      <c r="AZ28" s="129" t="str">
        <f t="shared" si="8"/>
        <v/>
      </c>
      <c r="BF28" s="132" t="str">
        <f t="shared" ref="BF28" si="46">IF(C28="X",IF(AN28="","Afectat sau NU?",IF(AN28="DA",IF(AK28="","Neinformat",NETWORKDAYS(AK28+AL28,AE28+AF28,$BS$2:$BS$14)-2),"Nu a fost afectat producator/consumator")),"")</f>
        <v>Afectat sau NU?</v>
      </c>
      <c r="BG28" s="128" t="str">
        <f t="shared" ref="BG28" si="47">IF(C28="X",IF(AN28="DA",IF(AND(BF28&gt;=5,AK28&lt;&gt;""),LEN(TRIM(V28))-LEN(SUBSTITUTE(V28,CHAR(44),""))+1,0),"-"),"")</f>
        <v>-</v>
      </c>
      <c r="BH28" s="129" t="str">
        <f t="shared" ref="BH28" si="48">IF(C28="X",IF(AN28="DA",LEN(TRIM(V28))-LEN(SUBSTITUTE(V28,CHAR(44),""))+1,"-"),"")</f>
        <v>-</v>
      </c>
      <c r="BI28" s="133" t="str">
        <f t="shared" ref="BI28" si="49">IF(C28="X",IF(AN28="","Afectat sau NU?",IF(AN28="DA",IF(AI28="","Neinformat",NETWORKDAYS(AI28+AJ28,AE28+AF28,$BS$2:$BS$14)-2),"Nu a fost afectat producator/consumator")),"")</f>
        <v>Afectat sau NU?</v>
      </c>
      <c r="BJ28" s="128" t="str">
        <f t="shared" ref="BJ28" si="50">IF(C28="X",IF(AN28="DA",IF(AND(BI28&gt;=5,AI28&lt;&gt;""),LEN(TRIM(U28))-LEN(SUBSTITUTE(U28,CHAR(44),""))+1,0),"-"),"")</f>
        <v>-</v>
      </c>
      <c r="BK28" s="131" t="str">
        <f t="shared" ref="BK28" si="51">IF(C28="X",IF(AN28="DA",LEN(TRIM(U28))-LEN(SUBSTITUTE(U28,CHAR(44),""))+1,"-"),"")</f>
        <v>-</v>
      </c>
      <c r="BL28" s="132" t="str">
        <f t="shared" ref="BL28" si="52">IF(C28="X",IF(AN28="","Afectat sau NU?",IF(AN28="DA",((AG28+AH28)-(Z28+AA28))*24,"Nu a fost afectat producator/consumator")),"")</f>
        <v>Afectat sau NU?</v>
      </c>
      <c r="BM28" s="128" t="str">
        <f t="shared" ref="BM28" si="53">IF(C28="X",IF(AN28&lt;&gt;"DA","-",IF(AND(AN28="DA",BL28&lt;=0),LEN(TRIM(V28))-LEN(SUBSTITUTE(V28,CHAR(44),""))+1+LEN(TRIM(U28))-LEN(SUBSTITUTE(U28,CHAR(44),""))+1,0)),"")</f>
        <v>-</v>
      </c>
      <c r="BN28" s="129" t="str">
        <f t="shared" ref="BN28" si="54">IF(C28="X",IF(AN28="DA",LEN(TRIM(V28))-LEN(SUBSTITUTE(V28,CHAR(44),""))+1+LEN(TRIM(U28))-LEN(SUBSTITUTE(U28,CHAR(44),""))+1,"-"),"")</f>
        <v>-</v>
      </c>
    </row>
    <row r="29" spans="1:66" s="20" customFormat="1" ht="13.5" thickBot="1" x14ac:dyDescent="0.3">
      <c r="A29" s="134">
        <f t="shared" si="36"/>
        <v>14</v>
      </c>
      <c r="B29" s="135" t="s">
        <v>115</v>
      </c>
      <c r="C29" s="135" t="s">
        <v>82</v>
      </c>
      <c r="D29" s="136" t="s">
        <v>92</v>
      </c>
      <c r="E29" s="135">
        <v>145676</v>
      </c>
      <c r="F29" s="135" t="s">
        <v>147</v>
      </c>
      <c r="G29" s="135" t="s">
        <v>114</v>
      </c>
      <c r="H29" s="137">
        <v>434864.28</v>
      </c>
      <c r="I29" s="137">
        <v>502349.67</v>
      </c>
      <c r="J29" s="137">
        <v>434864.28</v>
      </c>
      <c r="K29" s="137">
        <v>502349.67</v>
      </c>
      <c r="L29" s="135" t="s">
        <v>115</v>
      </c>
      <c r="M29" s="135" t="s">
        <v>115</v>
      </c>
      <c r="N29" s="135" t="s">
        <v>148</v>
      </c>
      <c r="O29" s="135" t="s">
        <v>147</v>
      </c>
      <c r="P29" s="135" t="s">
        <v>115</v>
      </c>
      <c r="Q29" s="135" t="s">
        <v>115</v>
      </c>
      <c r="R29" s="135" t="s">
        <v>115</v>
      </c>
      <c r="S29" s="135" t="s">
        <v>115</v>
      </c>
      <c r="T29" s="135" t="s">
        <v>117</v>
      </c>
      <c r="U29" s="135"/>
      <c r="V29" s="135" t="s">
        <v>118</v>
      </c>
      <c r="W29" s="135" t="s">
        <v>83</v>
      </c>
      <c r="X29" s="138"/>
      <c r="Y29" s="139"/>
      <c r="Z29" s="138"/>
      <c r="AA29" s="139"/>
      <c r="AB29" s="135" t="s">
        <v>86</v>
      </c>
      <c r="AC29" s="135"/>
      <c r="AD29" s="140"/>
      <c r="AE29" s="141"/>
      <c r="AF29" s="139"/>
      <c r="AG29" s="138"/>
      <c r="AH29" s="139"/>
      <c r="AI29" s="138"/>
      <c r="AJ29" s="139"/>
      <c r="AK29" s="138"/>
      <c r="AL29" s="139"/>
      <c r="AM29" s="142"/>
      <c r="AN29" s="142"/>
      <c r="AO29" s="142"/>
      <c r="AP29" s="143" t="s">
        <v>99</v>
      </c>
      <c r="AQ29" s="73"/>
      <c r="AR29" s="144" t="str">
        <f t="shared" si="0"/>
        <v/>
      </c>
      <c r="AS29" s="145" t="str">
        <f t="shared" si="1"/>
        <v/>
      </c>
      <c r="AT29" s="146" t="str">
        <f t="shared" si="2"/>
        <v/>
      </c>
      <c r="AU29" s="147" t="str">
        <f t="shared" si="3"/>
        <v/>
      </c>
      <c r="AV29" s="145" t="str">
        <f t="shared" si="4"/>
        <v/>
      </c>
      <c r="AW29" s="148" t="str">
        <f t="shared" si="5"/>
        <v/>
      </c>
      <c r="AX29" s="144" t="str">
        <f t="shared" si="6"/>
        <v/>
      </c>
      <c r="AY29" s="145" t="str">
        <f t="shared" si="7"/>
        <v/>
      </c>
      <c r="AZ29" s="146" t="str">
        <f t="shared" si="8"/>
        <v/>
      </c>
      <c r="BF29" s="149" t="str">
        <f t="shared" si="9"/>
        <v>Afectat sau NU?</v>
      </c>
      <c r="BG29" s="145" t="str">
        <f t="shared" si="10"/>
        <v>-</v>
      </c>
      <c r="BH29" s="146" t="str">
        <f t="shared" si="11"/>
        <v>-</v>
      </c>
      <c r="BI29" s="150" t="str">
        <f t="shared" si="12"/>
        <v>Afectat sau NU?</v>
      </c>
      <c r="BJ29" s="145" t="str">
        <f t="shared" si="13"/>
        <v>-</v>
      </c>
      <c r="BK29" s="148" t="str">
        <f t="shared" si="14"/>
        <v>-</v>
      </c>
      <c r="BL29" s="149" t="str">
        <f t="shared" si="15"/>
        <v>Afectat sau NU?</v>
      </c>
      <c r="BM29" s="145" t="str">
        <f t="shared" si="16"/>
        <v>-</v>
      </c>
      <c r="BN29" s="146" t="str">
        <f t="shared" si="17"/>
        <v>-</v>
      </c>
    </row>
    <row r="30" spans="1:66" s="20" customFormat="1" ht="26.25" thickBot="1" x14ac:dyDescent="0.3">
      <c r="A30" s="151">
        <f t="shared" si="36"/>
        <v>15</v>
      </c>
      <c r="B30" s="152" t="s">
        <v>115</v>
      </c>
      <c r="C30" s="152" t="s">
        <v>82</v>
      </c>
      <c r="D30" s="153" t="s">
        <v>87</v>
      </c>
      <c r="E30" s="152">
        <v>101760</v>
      </c>
      <c r="F30" s="152" t="s">
        <v>149</v>
      </c>
      <c r="G30" s="152" t="s">
        <v>150</v>
      </c>
      <c r="H30" s="154">
        <v>602275.49</v>
      </c>
      <c r="I30" s="154">
        <v>322657.23</v>
      </c>
      <c r="J30" s="154">
        <v>602275.49</v>
      </c>
      <c r="K30" s="154">
        <v>322657.23</v>
      </c>
      <c r="L30" s="152" t="s">
        <v>115</v>
      </c>
      <c r="M30" s="152" t="s">
        <v>115</v>
      </c>
      <c r="N30" s="152" t="s">
        <v>151</v>
      </c>
      <c r="O30" s="152" t="s">
        <v>152</v>
      </c>
      <c r="P30" s="152" t="s">
        <v>115</v>
      </c>
      <c r="Q30" s="152" t="s">
        <v>115</v>
      </c>
      <c r="R30" s="152" t="s">
        <v>115</v>
      </c>
      <c r="S30" s="152" t="s">
        <v>115</v>
      </c>
      <c r="T30" s="152" t="s">
        <v>117</v>
      </c>
      <c r="U30" s="152"/>
      <c r="V30" s="152" t="s">
        <v>153</v>
      </c>
      <c r="W30" s="152" t="s">
        <v>81</v>
      </c>
      <c r="X30" s="155"/>
      <c r="Y30" s="156"/>
      <c r="Z30" s="155"/>
      <c r="AA30" s="156"/>
      <c r="AB30" s="152" t="s">
        <v>88</v>
      </c>
      <c r="AC30" s="152"/>
      <c r="AD30" s="157"/>
      <c r="AE30" s="158"/>
      <c r="AF30" s="156"/>
      <c r="AG30" s="155"/>
      <c r="AH30" s="156"/>
      <c r="AI30" s="155"/>
      <c r="AJ30" s="156"/>
      <c r="AK30" s="155"/>
      <c r="AL30" s="156"/>
      <c r="AM30" s="159"/>
      <c r="AN30" s="159"/>
      <c r="AO30" s="159"/>
      <c r="AP30" s="160" t="s">
        <v>100</v>
      </c>
      <c r="AQ30" s="73"/>
      <c r="AR30" s="161" t="str">
        <f t="shared" si="0"/>
        <v/>
      </c>
      <c r="AS30" s="162" t="str">
        <f t="shared" si="1"/>
        <v/>
      </c>
      <c r="AT30" s="163" t="str">
        <f t="shared" si="2"/>
        <v/>
      </c>
      <c r="AU30" s="164" t="str">
        <f t="shared" si="3"/>
        <v/>
      </c>
      <c r="AV30" s="162" t="str">
        <f t="shared" si="4"/>
        <v/>
      </c>
      <c r="AW30" s="165" t="str">
        <f t="shared" si="5"/>
        <v/>
      </c>
      <c r="AX30" s="161" t="str">
        <f t="shared" si="6"/>
        <v/>
      </c>
      <c r="AY30" s="162" t="str">
        <f t="shared" si="7"/>
        <v/>
      </c>
      <c r="AZ30" s="163" t="str">
        <f t="shared" si="8"/>
        <v/>
      </c>
      <c r="BF30" s="166" t="str">
        <f t="shared" si="9"/>
        <v>Afectat sau NU?</v>
      </c>
      <c r="BG30" s="162" t="str">
        <f t="shared" si="10"/>
        <v>-</v>
      </c>
      <c r="BH30" s="163" t="str">
        <f t="shared" si="11"/>
        <v>-</v>
      </c>
      <c r="BI30" s="167" t="str">
        <f t="shared" si="12"/>
        <v>Afectat sau NU?</v>
      </c>
      <c r="BJ30" s="162" t="str">
        <f t="shared" si="13"/>
        <v>-</v>
      </c>
      <c r="BK30" s="165" t="str">
        <f t="shared" si="14"/>
        <v>-</v>
      </c>
      <c r="BL30" s="166" t="str">
        <f t="shared" si="15"/>
        <v>Afectat sau NU?</v>
      </c>
      <c r="BM30" s="162" t="str">
        <f t="shared" si="16"/>
        <v>-</v>
      </c>
      <c r="BN30" s="163" t="str">
        <f t="shared" si="17"/>
        <v>-</v>
      </c>
    </row>
    <row r="31" spans="1:66" s="20" customFormat="1" x14ac:dyDescent="0.25">
      <c r="A31" s="63">
        <f t="shared" si="36"/>
        <v>16</v>
      </c>
      <c r="B31" s="64" t="s">
        <v>115</v>
      </c>
      <c r="C31" s="64" t="s">
        <v>82</v>
      </c>
      <c r="D31" s="65" t="s">
        <v>89</v>
      </c>
      <c r="E31" s="64">
        <v>100629</v>
      </c>
      <c r="F31" s="64" t="s">
        <v>172</v>
      </c>
      <c r="G31" s="64" t="s">
        <v>173</v>
      </c>
      <c r="H31" s="66">
        <v>632481.62</v>
      </c>
      <c r="I31" s="66">
        <v>289201.63</v>
      </c>
      <c r="J31" s="66">
        <v>632481.62</v>
      </c>
      <c r="K31" s="66">
        <v>289201.63</v>
      </c>
      <c r="L31" s="64" t="s">
        <v>115</v>
      </c>
      <c r="M31" s="64" t="s">
        <v>115</v>
      </c>
      <c r="N31" s="64" t="s">
        <v>166</v>
      </c>
      <c r="O31" s="64" t="s">
        <v>167</v>
      </c>
      <c r="P31" s="64" t="s">
        <v>115</v>
      </c>
      <c r="Q31" s="64" t="s">
        <v>115</v>
      </c>
      <c r="R31" s="64" t="s">
        <v>115</v>
      </c>
      <c r="S31" s="64" t="s">
        <v>115</v>
      </c>
      <c r="T31" s="64" t="s">
        <v>117</v>
      </c>
      <c r="U31" s="64"/>
      <c r="V31" s="64" t="s">
        <v>160</v>
      </c>
      <c r="W31" s="64" t="s">
        <v>83</v>
      </c>
      <c r="X31" s="67"/>
      <c r="Y31" s="68"/>
      <c r="Z31" s="67"/>
      <c r="AA31" s="68"/>
      <c r="AB31" s="64" t="s">
        <v>88</v>
      </c>
      <c r="AC31" s="64"/>
      <c r="AD31" s="69"/>
      <c r="AE31" s="116"/>
      <c r="AF31" s="68"/>
      <c r="AG31" s="67"/>
      <c r="AH31" s="68"/>
      <c r="AI31" s="67"/>
      <c r="AJ31" s="68"/>
      <c r="AK31" s="67"/>
      <c r="AL31" s="68"/>
      <c r="AM31" s="71"/>
      <c r="AN31" s="71"/>
      <c r="AO31" s="71"/>
      <c r="AP31" s="160" t="s">
        <v>101</v>
      </c>
      <c r="AQ31" s="73"/>
      <c r="AR31" s="74" t="str">
        <f t="shared" si="0"/>
        <v/>
      </c>
      <c r="AS31" s="75" t="str">
        <f t="shared" si="1"/>
        <v/>
      </c>
      <c r="AT31" s="78" t="str">
        <f t="shared" si="2"/>
        <v/>
      </c>
      <c r="AU31" s="74" t="str">
        <f t="shared" si="3"/>
        <v/>
      </c>
      <c r="AV31" s="75" t="str">
        <f t="shared" si="4"/>
        <v/>
      </c>
      <c r="AW31" s="76" t="str">
        <f t="shared" si="5"/>
        <v/>
      </c>
      <c r="AX31" s="77" t="str">
        <f t="shared" si="6"/>
        <v/>
      </c>
      <c r="AY31" s="75" t="str">
        <f t="shared" si="7"/>
        <v/>
      </c>
      <c r="AZ31" s="76" t="str">
        <f t="shared" si="8"/>
        <v/>
      </c>
      <c r="BF31" s="79" t="str">
        <f t="shared" si="9"/>
        <v>Afectat sau NU?</v>
      </c>
      <c r="BG31" s="75" t="str">
        <f t="shared" si="10"/>
        <v>-</v>
      </c>
      <c r="BH31" s="78" t="str">
        <f t="shared" si="11"/>
        <v>-</v>
      </c>
      <c r="BI31" s="79" t="str">
        <f t="shared" si="12"/>
        <v>Afectat sau NU?</v>
      </c>
      <c r="BJ31" s="75" t="str">
        <f t="shared" si="13"/>
        <v>-</v>
      </c>
      <c r="BK31" s="76" t="str">
        <f t="shared" si="14"/>
        <v>-</v>
      </c>
      <c r="BL31" s="208" t="str">
        <f t="shared" si="15"/>
        <v>Afectat sau NU?</v>
      </c>
      <c r="BM31" s="75" t="str">
        <f t="shared" si="16"/>
        <v>-</v>
      </c>
      <c r="BN31" s="76" t="str">
        <f t="shared" si="17"/>
        <v>-</v>
      </c>
    </row>
    <row r="32" spans="1:66" s="20" customFormat="1" x14ac:dyDescent="0.25">
      <c r="A32" s="80">
        <f t="shared" si="36"/>
        <v>17</v>
      </c>
      <c r="B32" s="81" t="s">
        <v>115</v>
      </c>
      <c r="C32" s="81" t="s">
        <v>82</v>
      </c>
      <c r="D32" s="82" t="s">
        <v>89</v>
      </c>
      <c r="E32" s="81">
        <v>101813</v>
      </c>
      <c r="F32" s="81" t="s">
        <v>169</v>
      </c>
      <c r="G32" s="81" t="s">
        <v>173</v>
      </c>
      <c r="H32" s="83">
        <v>627947.05000000005</v>
      </c>
      <c r="I32" s="83">
        <v>291419.55</v>
      </c>
      <c r="J32" s="83">
        <v>627947.05000000005</v>
      </c>
      <c r="K32" s="83">
        <v>291419.55</v>
      </c>
      <c r="L32" s="81"/>
      <c r="M32" s="81"/>
      <c r="N32" s="81" t="s">
        <v>168</v>
      </c>
      <c r="O32" s="81" t="s">
        <v>169</v>
      </c>
      <c r="P32" s="81" t="s">
        <v>115</v>
      </c>
      <c r="Q32" s="81" t="s">
        <v>115</v>
      </c>
      <c r="R32" s="81" t="s">
        <v>115</v>
      </c>
      <c r="S32" s="81" t="s">
        <v>115</v>
      </c>
      <c r="T32" s="81" t="s">
        <v>117</v>
      </c>
      <c r="U32" s="81"/>
      <c r="V32" s="81" t="s">
        <v>174</v>
      </c>
      <c r="W32" s="81" t="s">
        <v>83</v>
      </c>
      <c r="X32" s="84"/>
      <c r="Y32" s="85"/>
      <c r="Z32" s="84"/>
      <c r="AA32" s="85"/>
      <c r="AB32" s="81" t="s">
        <v>88</v>
      </c>
      <c r="AC32" s="81"/>
      <c r="AD32" s="86"/>
      <c r="AE32" s="168"/>
      <c r="AF32" s="85"/>
      <c r="AG32" s="84"/>
      <c r="AH32" s="85"/>
      <c r="AI32" s="84"/>
      <c r="AJ32" s="85"/>
      <c r="AK32" s="84"/>
      <c r="AL32" s="85"/>
      <c r="AM32" s="88"/>
      <c r="AN32" s="88"/>
      <c r="AO32" s="88"/>
      <c r="AP32" s="89" t="s">
        <v>175</v>
      </c>
      <c r="AQ32" s="73"/>
      <c r="AR32" s="169" t="str">
        <f t="shared" ref="AR32:AR34" si="55">IF(B32="X",IF(AN32="","Afectat sau NU?",IF(AN32="DA",IF(((AK32+AL32)-(AE32+AF32))*24&lt;-720,"Neinformat",((AK32+AL32)-(AE32+AF32))*24),"Nu a fost afectat producator/consumator")),"")</f>
        <v/>
      </c>
      <c r="AS32" s="170" t="str">
        <f t="shared" ref="AS32:AS34" si="56">IF(B32="X",IF(AN32="DA",IF(AR32&lt;6,LEN(TRIM(V32))-LEN(SUBSTITUTE(V32,CHAR(44),""))+1,0),"-"),"")</f>
        <v/>
      </c>
      <c r="AT32" s="171" t="str">
        <f t="shared" ref="AT32:AT34" si="57">IF(B32="X",IF(AN32="DA",LEN(TRIM(V32))-LEN(SUBSTITUTE(V32,CHAR(44),""))+1,"-"),"")</f>
        <v/>
      </c>
      <c r="AU32" s="169" t="str">
        <f t="shared" ref="AU32:AU34" si="58">IF(B32="X",IF(AN32="","Afectat sau NU?",IF(AN32="DA",IF(((AI32+AJ32)-(AE32+AF32))*24&lt;-720,"Neinformat",((AI32+AJ32)-(AE32+AF32))*24),"Nu a fost afectat producator/consumator")),"")</f>
        <v/>
      </c>
      <c r="AV32" s="170" t="str">
        <f t="shared" ref="AV32:AV34" si="59">IF(B32="X",IF(AN32="DA",IF(AU32&lt;6,LEN(TRIM(U32))-LEN(SUBSTITUTE(U32,CHAR(44),""))+1,0),"-"),"")</f>
        <v/>
      </c>
      <c r="AW32" s="172" t="str">
        <f t="shared" ref="AW32:AW34" si="60">IF(B32="X",IF(AN32="DA",LEN(TRIM(U32))-LEN(SUBSTITUTE(U32,CHAR(44),""))+1,"-"),"")</f>
        <v/>
      </c>
      <c r="AX32" s="173" t="str">
        <f t="shared" ref="AX32:AX34" si="61">IF(B32="X",IF(AN32="","Afectat sau NU?",IF(AN32="DA",((AG32+AH32)-(AE32+AF32))*24,"Nu a fost afectat producator/consumator")),"")</f>
        <v/>
      </c>
      <c r="AY32" s="170" t="str">
        <f t="shared" ref="AY32:AY34" si="62">IF(B32="X",IF(AN32="DA",IF(AX32&gt;24,IF(BA32="NU",0,LEN(TRIM(V32))-LEN(SUBSTITUTE(V32,CHAR(44),""))+1),0),"-"),"")</f>
        <v/>
      </c>
      <c r="AZ32" s="172" t="str">
        <f t="shared" ref="AZ32:AZ34" si="63">IF(B32="X",IF(AN32="DA",IF(AX32&gt;24,LEN(TRIM(V32))-LEN(SUBSTITUTE(V32,CHAR(44),""))+1,0),"-"),"")</f>
        <v/>
      </c>
      <c r="BF32" s="174" t="str">
        <f t="shared" ref="BF32:BF34" si="64">IF(C32="X",IF(AN32="","Afectat sau NU?",IF(AN32="DA",IF(AK32="","Neinformat",NETWORKDAYS(AK32+AL32,AE32+AF32,$BS$2:$BS$14)-2),"Nu a fost afectat producator/consumator")),"")</f>
        <v>Afectat sau NU?</v>
      </c>
      <c r="BG32" s="170" t="str">
        <f t="shared" ref="BG32:BG34" si="65">IF(C32="X",IF(AN32="DA",IF(AND(BF32&gt;=5,AK32&lt;&gt;""),LEN(TRIM(V32))-LEN(SUBSTITUTE(V32,CHAR(44),""))+1,0),"-"),"")</f>
        <v>-</v>
      </c>
      <c r="BH32" s="171" t="str">
        <f t="shared" ref="BH32:BH34" si="66">IF(C32="X",IF(AN32="DA",LEN(TRIM(V32))-LEN(SUBSTITUTE(V32,CHAR(44),""))+1,"-"),"")</f>
        <v>-</v>
      </c>
      <c r="BI32" s="174" t="str">
        <f t="shared" ref="BI32:BI34" si="67">IF(C32="X",IF(AN32="","Afectat sau NU?",IF(AN32="DA",IF(AI32="","Neinformat",NETWORKDAYS(AI32+AJ32,AE32+AF32,$BS$2:$BS$14)-2),"Nu a fost afectat producator/consumator")),"")</f>
        <v>Afectat sau NU?</v>
      </c>
      <c r="BJ32" s="170" t="str">
        <f t="shared" ref="BJ32:BJ34" si="68">IF(C32="X",IF(AN32="DA",IF(AND(BI32&gt;=5,AI32&lt;&gt;""),LEN(TRIM(U32))-LEN(SUBSTITUTE(U32,CHAR(44),""))+1,0),"-"),"")</f>
        <v>-</v>
      </c>
      <c r="BK32" s="172" t="str">
        <f t="shared" ref="BK32:BK34" si="69">IF(C32="X",IF(AN32="DA",LEN(TRIM(U32))-LEN(SUBSTITUTE(U32,CHAR(44),""))+1,"-"),"")</f>
        <v>-</v>
      </c>
      <c r="BL32" s="175" t="str">
        <f t="shared" ref="BL32:BL34" si="70">IF(C32="X",IF(AN32="","Afectat sau NU?",IF(AN32="DA",((AG32+AH32)-(Z32+AA32))*24,"Nu a fost afectat producator/consumator")),"")</f>
        <v>Afectat sau NU?</v>
      </c>
      <c r="BM32" s="170" t="str">
        <f t="shared" ref="BM32:BM34" si="71">IF(C32="X",IF(AN32&lt;&gt;"DA","-",IF(AND(AN32="DA",BL32&lt;=0),LEN(TRIM(V32))-LEN(SUBSTITUTE(V32,CHAR(44),""))+1+LEN(TRIM(U32))-LEN(SUBSTITUTE(U32,CHAR(44),""))+1,0)),"")</f>
        <v>-</v>
      </c>
      <c r="BN32" s="172" t="str">
        <f t="shared" ref="BN32:BN34" si="72">IF(C32="X",IF(AN32="DA",LEN(TRIM(V32))-LEN(SUBSTITUTE(V32,CHAR(44),""))+1+LEN(TRIM(U32))-LEN(SUBSTITUTE(U32,CHAR(44),""))+1,"-"),"")</f>
        <v>-</v>
      </c>
    </row>
    <row r="33" spans="1:66" s="20" customFormat="1" ht="13.5" thickBot="1" x14ac:dyDescent="0.3">
      <c r="A33" s="176">
        <f t="shared" si="36"/>
        <v>18</v>
      </c>
      <c r="B33" s="177" t="s">
        <v>115</v>
      </c>
      <c r="C33" s="177" t="s">
        <v>82</v>
      </c>
      <c r="D33" s="178" t="s">
        <v>89</v>
      </c>
      <c r="E33" s="177">
        <v>100647</v>
      </c>
      <c r="F33" s="177" t="s">
        <v>171</v>
      </c>
      <c r="G33" s="177" t="s">
        <v>173</v>
      </c>
      <c r="H33" s="179">
        <v>628420.76</v>
      </c>
      <c r="I33" s="179">
        <v>296597.06</v>
      </c>
      <c r="J33" s="179">
        <v>628420.76</v>
      </c>
      <c r="K33" s="179">
        <v>296597.06</v>
      </c>
      <c r="L33" s="177"/>
      <c r="M33" s="177"/>
      <c r="N33" s="177" t="s">
        <v>170</v>
      </c>
      <c r="O33" s="177" t="s">
        <v>171</v>
      </c>
      <c r="P33" s="177" t="s">
        <v>115</v>
      </c>
      <c r="Q33" s="177" t="s">
        <v>115</v>
      </c>
      <c r="R33" s="177" t="s">
        <v>115</v>
      </c>
      <c r="S33" s="177" t="s">
        <v>115</v>
      </c>
      <c r="T33" s="177" t="s">
        <v>117</v>
      </c>
      <c r="U33" s="177"/>
      <c r="V33" s="177" t="s">
        <v>160</v>
      </c>
      <c r="W33" s="177" t="s">
        <v>83</v>
      </c>
      <c r="X33" s="106"/>
      <c r="Y33" s="105"/>
      <c r="Z33" s="106"/>
      <c r="AA33" s="105"/>
      <c r="AB33" s="177" t="s">
        <v>88</v>
      </c>
      <c r="AC33" s="177"/>
      <c r="AD33" s="190"/>
      <c r="AE33" s="180"/>
      <c r="AF33" s="105"/>
      <c r="AG33" s="106"/>
      <c r="AH33" s="105"/>
      <c r="AI33" s="106"/>
      <c r="AJ33" s="105"/>
      <c r="AK33" s="106"/>
      <c r="AL33" s="105"/>
      <c r="AM33" s="107"/>
      <c r="AN33" s="107"/>
      <c r="AO33" s="107"/>
      <c r="AP33" s="126" t="s">
        <v>176</v>
      </c>
      <c r="AQ33" s="73"/>
      <c r="AR33" s="181" t="str">
        <f t="shared" si="55"/>
        <v/>
      </c>
      <c r="AS33" s="182" t="str">
        <f t="shared" si="56"/>
        <v/>
      </c>
      <c r="AT33" s="183" t="str">
        <f t="shared" si="57"/>
        <v/>
      </c>
      <c r="AU33" s="181" t="str">
        <f t="shared" si="58"/>
        <v/>
      </c>
      <c r="AV33" s="182" t="str">
        <f t="shared" si="59"/>
        <v/>
      </c>
      <c r="AW33" s="184" t="str">
        <f t="shared" si="60"/>
        <v/>
      </c>
      <c r="AX33" s="185" t="str">
        <f t="shared" si="61"/>
        <v/>
      </c>
      <c r="AY33" s="182" t="str">
        <f t="shared" si="62"/>
        <v/>
      </c>
      <c r="AZ33" s="184" t="str">
        <f t="shared" si="63"/>
        <v/>
      </c>
      <c r="BF33" s="186" t="str">
        <f t="shared" si="64"/>
        <v>Afectat sau NU?</v>
      </c>
      <c r="BG33" s="182" t="str">
        <f t="shared" si="65"/>
        <v>-</v>
      </c>
      <c r="BH33" s="183" t="str">
        <f t="shared" si="66"/>
        <v>-</v>
      </c>
      <c r="BI33" s="186" t="str">
        <f t="shared" si="67"/>
        <v>Afectat sau NU?</v>
      </c>
      <c r="BJ33" s="182" t="str">
        <f t="shared" si="68"/>
        <v>-</v>
      </c>
      <c r="BK33" s="184" t="str">
        <f t="shared" si="69"/>
        <v>-</v>
      </c>
      <c r="BL33" s="187" t="str">
        <f t="shared" si="70"/>
        <v>Afectat sau NU?</v>
      </c>
      <c r="BM33" s="182" t="str">
        <f t="shared" si="71"/>
        <v>-</v>
      </c>
      <c r="BN33" s="184" t="str">
        <f t="shared" si="72"/>
        <v>-</v>
      </c>
    </row>
    <row r="34" spans="1:66" s="20" customFormat="1" ht="13.5" thickBot="1" x14ac:dyDescent="0.3">
      <c r="A34" s="117">
        <f t="shared" si="36"/>
        <v>19</v>
      </c>
      <c r="B34" s="118" t="s">
        <v>115</v>
      </c>
      <c r="C34" s="118" t="s">
        <v>82</v>
      </c>
      <c r="D34" s="119" t="s">
        <v>90</v>
      </c>
      <c r="E34" s="118">
        <v>114596</v>
      </c>
      <c r="F34" s="118" t="s">
        <v>180</v>
      </c>
      <c r="G34" s="118" t="s">
        <v>181</v>
      </c>
      <c r="H34" s="120">
        <v>481685.76000000001</v>
      </c>
      <c r="I34" s="120">
        <v>529831.52</v>
      </c>
      <c r="J34" s="120">
        <v>481685.76000000001</v>
      </c>
      <c r="K34" s="120">
        <v>529831.52</v>
      </c>
      <c r="L34" s="118"/>
      <c r="M34" s="118"/>
      <c r="N34" s="118" t="s">
        <v>182</v>
      </c>
      <c r="O34" s="118" t="s">
        <v>180</v>
      </c>
      <c r="P34" s="118"/>
      <c r="Q34" s="118"/>
      <c r="R34" s="118"/>
      <c r="S34" s="118"/>
      <c r="T34" s="118" t="s">
        <v>117</v>
      </c>
      <c r="U34" s="118"/>
      <c r="V34" s="118" t="s">
        <v>118</v>
      </c>
      <c r="W34" s="118" t="s">
        <v>83</v>
      </c>
      <c r="X34" s="121"/>
      <c r="Y34" s="122"/>
      <c r="Z34" s="121"/>
      <c r="AA34" s="122"/>
      <c r="AB34" s="118" t="s">
        <v>95</v>
      </c>
      <c r="AC34" s="118"/>
      <c r="AD34" s="123"/>
      <c r="AE34" s="188"/>
      <c r="AF34" s="122"/>
      <c r="AG34" s="121"/>
      <c r="AH34" s="122"/>
      <c r="AI34" s="121"/>
      <c r="AJ34" s="122"/>
      <c r="AK34" s="121"/>
      <c r="AL34" s="122"/>
      <c r="AM34" s="125"/>
      <c r="AN34" s="125"/>
      <c r="AO34" s="125"/>
      <c r="AP34" s="126" t="s">
        <v>102</v>
      </c>
      <c r="AQ34" s="73"/>
      <c r="AR34" s="109" t="str">
        <f t="shared" si="55"/>
        <v/>
      </c>
      <c r="AS34" s="110" t="str">
        <f t="shared" si="56"/>
        <v/>
      </c>
      <c r="AT34" s="111" t="str">
        <f t="shared" si="57"/>
        <v/>
      </c>
      <c r="AU34" s="112" t="str">
        <f t="shared" si="58"/>
        <v/>
      </c>
      <c r="AV34" s="110" t="str">
        <f t="shared" si="59"/>
        <v/>
      </c>
      <c r="AW34" s="113" t="str">
        <f t="shared" si="60"/>
        <v/>
      </c>
      <c r="AX34" s="109" t="str">
        <f t="shared" si="61"/>
        <v/>
      </c>
      <c r="AY34" s="110" t="str">
        <f t="shared" si="62"/>
        <v/>
      </c>
      <c r="AZ34" s="111" t="str">
        <f t="shared" si="63"/>
        <v/>
      </c>
      <c r="BF34" s="114" t="str">
        <f t="shared" si="64"/>
        <v>Afectat sau NU?</v>
      </c>
      <c r="BG34" s="110" t="str">
        <f t="shared" si="65"/>
        <v>-</v>
      </c>
      <c r="BH34" s="111" t="str">
        <f t="shared" si="66"/>
        <v>-</v>
      </c>
      <c r="BI34" s="115" t="str">
        <f t="shared" si="67"/>
        <v>Afectat sau NU?</v>
      </c>
      <c r="BJ34" s="110" t="str">
        <f t="shared" si="68"/>
        <v>-</v>
      </c>
      <c r="BK34" s="113" t="str">
        <f t="shared" si="69"/>
        <v>-</v>
      </c>
      <c r="BL34" s="114" t="str">
        <f t="shared" si="70"/>
        <v>Afectat sau NU?</v>
      </c>
      <c r="BM34" s="110" t="str">
        <f t="shared" si="71"/>
        <v>-</v>
      </c>
      <c r="BN34" s="111" t="str">
        <f t="shared" si="72"/>
        <v>-</v>
      </c>
    </row>
    <row r="35" spans="1:66" s="20" customFormat="1" ht="26.25" thickBot="1" x14ac:dyDescent="0.3">
      <c r="A35" s="134">
        <f t="shared" si="36"/>
        <v>20</v>
      </c>
      <c r="B35" s="135" t="s">
        <v>115</v>
      </c>
      <c r="C35" s="135" t="s">
        <v>82</v>
      </c>
      <c r="D35" s="136" t="s">
        <v>93</v>
      </c>
      <c r="E35" s="135">
        <v>42110</v>
      </c>
      <c r="F35" s="135" t="s">
        <v>177</v>
      </c>
      <c r="G35" s="135" t="s">
        <v>178</v>
      </c>
      <c r="H35" s="137">
        <v>474571.17</v>
      </c>
      <c r="I35" s="137">
        <v>476371.61</v>
      </c>
      <c r="J35" s="137">
        <v>474571.17</v>
      </c>
      <c r="K35" s="137">
        <v>476371.61</v>
      </c>
      <c r="L35" s="135" t="s">
        <v>115</v>
      </c>
      <c r="M35" s="135" t="s">
        <v>115</v>
      </c>
      <c r="N35" s="135" t="s">
        <v>179</v>
      </c>
      <c r="O35" s="135" t="s">
        <v>177</v>
      </c>
      <c r="P35" s="135" t="s">
        <v>115</v>
      </c>
      <c r="Q35" s="135" t="s">
        <v>115</v>
      </c>
      <c r="R35" s="135" t="s">
        <v>115</v>
      </c>
      <c r="S35" s="135" t="s">
        <v>115</v>
      </c>
      <c r="T35" s="135" t="s">
        <v>117</v>
      </c>
      <c r="U35" s="135"/>
      <c r="V35" s="135" t="s">
        <v>160</v>
      </c>
      <c r="W35" s="135" t="s">
        <v>94</v>
      </c>
      <c r="X35" s="138"/>
      <c r="Y35" s="139"/>
      <c r="Z35" s="138"/>
      <c r="AA35" s="139"/>
      <c r="AB35" s="135" t="s">
        <v>86</v>
      </c>
      <c r="AC35" s="135"/>
      <c r="AD35" s="140"/>
      <c r="AE35" s="189"/>
      <c r="AF35" s="139"/>
      <c r="AG35" s="138"/>
      <c r="AH35" s="139"/>
      <c r="AI35" s="138"/>
      <c r="AJ35" s="139"/>
      <c r="AK35" s="138"/>
      <c r="AL35" s="139"/>
      <c r="AM35" s="142"/>
      <c r="AN35" s="142"/>
      <c r="AO35" s="142"/>
      <c r="AP35" s="143" t="s">
        <v>103</v>
      </c>
      <c r="AQ35" s="73"/>
      <c r="AR35" s="144" t="str">
        <f t="shared" si="0"/>
        <v/>
      </c>
      <c r="AS35" s="145" t="str">
        <f t="shared" si="1"/>
        <v/>
      </c>
      <c r="AT35" s="146" t="str">
        <f t="shared" si="2"/>
        <v/>
      </c>
      <c r="AU35" s="147" t="str">
        <f t="shared" si="3"/>
        <v/>
      </c>
      <c r="AV35" s="145" t="str">
        <f t="shared" si="4"/>
        <v/>
      </c>
      <c r="AW35" s="148" t="str">
        <f t="shared" si="5"/>
        <v/>
      </c>
      <c r="AX35" s="144" t="str">
        <f t="shared" si="6"/>
        <v/>
      </c>
      <c r="AY35" s="145" t="str">
        <f t="shared" si="7"/>
        <v/>
      </c>
      <c r="AZ35" s="146" t="str">
        <f t="shared" si="8"/>
        <v/>
      </c>
      <c r="BF35" s="149" t="str">
        <f t="shared" si="9"/>
        <v>Afectat sau NU?</v>
      </c>
      <c r="BG35" s="145" t="str">
        <f t="shared" si="10"/>
        <v>-</v>
      </c>
      <c r="BH35" s="146" t="str">
        <f t="shared" si="11"/>
        <v>-</v>
      </c>
      <c r="BI35" s="150" t="str">
        <f t="shared" si="12"/>
        <v>Afectat sau NU?</v>
      </c>
      <c r="BJ35" s="145" t="str">
        <f t="shared" si="13"/>
        <v>-</v>
      </c>
      <c r="BK35" s="148" t="str">
        <f t="shared" si="14"/>
        <v>-</v>
      </c>
      <c r="BL35" s="149" t="str">
        <f t="shared" si="15"/>
        <v>Afectat sau NU?</v>
      </c>
      <c r="BM35" s="145" t="str">
        <f t="shared" si="16"/>
        <v>-</v>
      </c>
      <c r="BN35" s="146" t="str">
        <f t="shared" si="17"/>
        <v>-</v>
      </c>
    </row>
    <row r="36" spans="1:66" s="20" customFormat="1" ht="25.5" x14ac:dyDescent="0.25">
      <c r="A36" s="63">
        <f t="shared" si="36"/>
        <v>21</v>
      </c>
      <c r="B36" s="64" t="s">
        <v>115</v>
      </c>
      <c r="C36" s="64" t="s">
        <v>82</v>
      </c>
      <c r="D36" s="65" t="s">
        <v>96</v>
      </c>
      <c r="E36" s="64">
        <v>42432</v>
      </c>
      <c r="F36" s="64" t="s">
        <v>185</v>
      </c>
      <c r="G36" s="64" t="s">
        <v>178</v>
      </c>
      <c r="H36" s="66">
        <v>543202.21</v>
      </c>
      <c r="I36" s="66">
        <v>455663.91</v>
      </c>
      <c r="J36" s="66">
        <v>543202.21</v>
      </c>
      <c r="K36" s="66">
        <v>455663.91</v>
      </c>
      <c r="L36" s="64" t="s">
        <v>115</v>
      </c>
      <c r="M36" s="64" t="s">
        <v>115</v>
      </c>
      <c r="N36" s="64" t="s">
        <v>183</v>
      </c>
      <c r="O36" s="64" t="s">
        <v>185</v>
      </c>
      <c r="P36" s="64" t="s">
        <v>115</v>
      </c>
      <c r="Q36" s="64" t="s">
        <v>115</v>
      </c>
      <c r="R36" s="64" t="s">
        <v>115</v>
      </c>
      <c r="S36" s="64" t="s">
        <v>115</v>
      </c>
      <c r="T36" s="64" t="s">
        <v>117</v>
      </c>
      <c r="U36" s="64"/>
      <c r="V36" s="64" t="s">
        <v>160</v>
      </c>
      <c r="W36" s="64" t="s">
        <v>83</v>
      </c>
      <c r="X36" s="67"/>
      <c r="Y36" s="68"/>
      <c r="Z36" s="67"/>
      <c r="AA36" s="68"/>
      <c r="AB36" s="64" t="s">
        <v>95</v>
      </c>
      <c r="AC36" s="64"/>
      <c r="AD36" s="69"/>
      <c r="AE36" s="116"/>
      <c r="AF36" s="68"/>
      <c r="AG36" s="67"/>
      <c r="AH36" s="68"/>
      <c r="AI36" s="67"/>
      <c r="AJ36" s="68"/>
      <c r="AK36" s="67"/>
      <c r="AL36" s="68"/>
      <c r="AM36" s="71"/>
      <c r="AN36" s="71"/>
      <c r="AO36" s="71"/>
      <c r="AP36" s="72" t="s">
        <v>104</v>
      </c>
      <c r="AQ36" s="73"/>
      <c r="AR36" s="74" t="str">
        <f t="shared" si="0"/>
        <v/>
      </c>
      <c r="AS36" s="75" t="str">
        <f t="shared" si="1"/>
        <v/>
      </c>
      <c r="AT36" s="78" t="str">
        <f t="shared" si="2"/>
        <v/>
      </c>
      <c r="AU36" s="74" t="str">
        <f t="shared" si="3"/>
        <v/>
      </c>
      <c r="AV36" s="75" t="str">
        <f t="shared" si="4"/>
        <v/>
      </c>
      <c r="AW36" s="76" t="str">
        <f t="shared" si="5"/>
        <v/>
      </c>
      <c r="AX36" s="77" t="str">
        <f t="shared" si="6"/>
        <v/>
      </c>
      <c r="AY36" s="75" t="str">
        <f t="shared" si="7"/>
        <v/>
      </c>
      <c r="AZ36" s="76" t="str">
        <f t="shared" si="8"/>
        <v/>
      </c>
      <c r="BF36" s="79" t="str">
        <f t="shared" si="9"/>
        <v>Afectat sau NU?</v>
      </c>
      <c r="BG36" s="75" t="str">
        <f t="shared" si="10"/>
        <v>-</v>
      </c>
      <c r="BH36" s="78" t="str">
        <f t="shared" si="11"/>
        <v>-</v>
      </c>
      <c r="BI36" s="79" t="str">
        <f t="shared" si="12"/>
        <v>Afectat sau NU?</v>
      </c>
      <c r="BJ36" s="75" t="str">
        <f t="shared" si="13"/>
        <v>-</v>
      </c>
      <c r="BK36" s="76" t="str">
        <f t="shared" si="14"/>
        <v>-</v>
      </c>
      <c r="BL36" s="208" t="str">
        <f t="shared" si="15"/>
        <v>Afectat sau NU?</v>
      </c>
      <c r="BM36" s="75" t="str">
        <f t="shared" si="16"/>
        <v>-</v>
      </c>
      <c r="BN36" s="76" t="str">
        <f t="shared" si="17"/>
        <v>-</v>
      </c>
    </row>
    <row r="37" spans="1:66" s="20" customFormat="1" ht="26.25" thickBot="1" x14ac:dyDescent="0.3">
      <c r="A37" s="176">
        <f t="shared" si="36"/>
        <v>22</v>
      </c>
      <c r="B37" s="177" t="s">
        <v>115</v>
      </c>
      <c r="C37" s="177" t="s">
        <v>82</v>
      </c>
      <c r="D37" s="178" t="s">
        <v>96</v>
      </c>
      <c r="E37" s="177">
        <v>42432</v>
      </c>
      <c r="F37" s="177" t="s">
        <v>185</v>
      </c>
      <c r="G37" s="177" t="s">
        <v>178</v>
      </c>
      <c r="H37" s="179">
        <v>543067.84</v>
      </c>
      <c r="I37" s="179">
        <v>456573.21</v>
      </c>
      <c r="J37" s="179">
        <v>543067.84</v>
      </c>
      <c r="K37" s="179">
        <v>456573.21</v>
      </c>
      <c r="L37" s="177" t="s">
        <v>115</v>
      </c>
      <c r="M37" s="177" t="s">
        <v>115</v>
      </c>
      <c r="N37" s="177" t="s">
        <v>184</v>
      </c>
      <c r="O37" s="177" t="s">
        <v>186</v>
      </c>
      <c r="P37" s="177" t="s">
        <v>115</v>
      </c>
      <c r="Q37" s="177" t="s">
        <v>115</v>
      </c>
      <c r="R37" s="177" t="s">
        <v>115</v>
      </c>
      <c r="S37" s="177" t="s">
        <v>115</v>
      </c>
      <c r="T37" s="177" t="s">
        <v>117</v>
      </c>
      <c r="U37" s="177"/>
      <c r="V37" s="177" t="s">
        <v>160</v>
      </c>
      <c r="W37" s="177" t="s">
        <v>83</v>
      </c>
      <c r="X37" s="106"/>
      <c r="Y37" s="105"/>
      <c r="Z37" s="106"/>
      <c r="AA37" s="105"/>
      <c r="AB37" s="177" t="s">
        <v>95</v>
      </c>
      <c r="AC37" s="177"/>
      <c r="AD37" s="190"/>
      <c r="AE37" s="180"/>
      <c r="AF37" s="105"/>
      <c r="AG37" s="106"/>
      <c r="AH37" s="105"/>
      <c r="AI37" s="106"/>
      <c r="AJ37" s="105"/>
      <c r="AK37" s="106"/>
      <c r="AL37" s="105"/>
      <c r="AM37" s="107"/>
      <c r="AN37" s="107"/>
      <c r="AO37" s="107"/>
      <c r="AP37" s="108" t="s">
        <v>104</v>
      </c>
      <c r="AQ37" s="73"/>
      <c r="AR37" s="181" t="str">
        <f t="shared" ref="AR37" si="73">IF(B37="X",IF(AN37="","Afectat sau NU?",IF(AN37="DA",IF(((AK37+AL37)-(AE37+AF37))*24&lt;-720,"Neinformat",((AK37+AL37)-(AE37+AF37))*24),"Nu a fost afectat producator/consumator")),"")</f>
        <v/>
      </c>
      <c r="AS37" s="182" t="str">
        <f t="shared" ref="AS37" si="74">IF(B37="X",IF(AN37="DA",IF(AR37&lt;6,LEN(TRIM(V37))-LEN(SUBSTITUTE(V37,CHAR(44),""))+1,0),"-"),"")</f>
        <v/>
      </c>
      <c r="AT37" s="183" t="str">
        <f t="shared" ref="AT37" si="75">IF(B37="X",IF(AN37="DA",LEN(TRIM(V37))-LEN(SUBSTITUTE(V37,CHAR(44),""))+1,"-"),"")</f>
        <v/>
      </c>
      <c r="AU37" s="181" t="str">
        <f t="shared" ref="AU37" si="76">IF(B37="X",IF(AN37="","Afectat sau NU?",IF(AN37="DA",IF(((AI37+AJ37)-(AE37+AF37))*24&lt;-720,"Neinformat",((AI37+AJ37)-(AE37+AF37))*24),"Nu a fost afectat producator/consumator")),"")</f>
        <v/>
      </c>
      <c r="AV37" s="182" t="str">
        <f t="shared" ref="AV37" si="77">IF(B37="X",IF(AN37="DA",IF(AU37&lt;6,LEN(TRIM(U37))-LEN(SUBSTITUTE(U37,CHAR(44),""))+1,0),"-"),"")</f>
        <v/>
      </c>
      <c r="AW37" s="184" t="str">
        <f t="shared" ref="AW37" si="78">IF(B37="X",IF(AN37="DA",LEN(TRIM(U37))-LEN(SUBSTITUTE(U37,CHAR(44),""))+1,"-"),"")</f>
        <v/>
      </c>
      <c r="AX37" s="185" t="str">
        <f t="shared" ref="AX37" si="79">IF(B37="X",IF(AN37="","Afectat sau NU?",IF(AN37="DA",((AG37+AH37)-(AE37+AF37))*24,"Nu a fost afectat producator/consumator")),"")</f>
        <v/>
      </c>
      <c r="AY37" s="182" t="str">
        <f t="shared" ref="AY37" si="80">IF(B37="X",IF(AN37="DA",IF(AX37&gt;24,IF(BA37="NU",0,LEN(TRIM(V37))-LEN(SUBSTITUTE(V37,CHAR(44),""))+1),0),"-"),"")</f>
        <v/>
      </c>
      <c r="AZ37" s="184" t="str">
        <f t="shared" ref="AZ37" si="81">IF(B37="X",IF(AN37="DA",IF(AX37&gt;24,LEN(TRIM(V37))-LEN(SUBSTITUTE(V37,CHAR(44),""))+1,0),"-"),"")</f>
        <v/>
      </c>
      <c r="BF37" s="186" t="str">
        <f t="shared" ref="BF37" si="82">IF(C37="X",IF(AN37="","Afectat sau NU?",IF(AN37="DA",IF(AK37="","Neinformat",NETWORKDAYS(AK37+AL37,AE37+AF37,$BS$2:$BS$14)-2),"Nu a fost afectat producator/consumator")),"")</f>
        <v>Afectat sau NU?</v>
      </c>
      <c r="BG37" s="182" t="str">
        <f t="shared" ref="BG37" si="83">IF(C37="X",IF(AN37="DA",IF(AND(BF37&gt;=5,AK37&lt;&gt;""),LEN(TRIM(V37))-LEN(SUBSTITUTE(V37,CHAR(44),""))+1,0),"-"),"")</f>
        <v>-</v>
      </c>
      <c r="BH37" s="183" t="str">
        <f t="shared" ref="BH37" si="84">IF(C37="X",IF(AN37="DA",LEN(TRIM(V37))-LEN(SUBSTITUTE(V37,CHAR(44),""))+1,"-"),"")</f>
        <v>-</v>
      </c>
      <c r="BI37" s="186" t="str">
        <f t="shared" ref="BI37" si="85">IF(C37="X",IF(AN37="","Afectat sau NU?",IF(AN37="DA",IF(AI37="","Neinformat",NETWORKDAYS(AI37+AJ37,AE37+AF37,$BS$2:$BS$14)-2),"Nu a fost afectat producator/consumator")),"")</f>
        <v>Afectat sau NU?</v>
      </c>
      <c r="BJ37" s="182" t="str">
        <f t="shared" ref="BJ37" si="86">IF(C37="X",IF(AN37="DA",IF(AND(BI37&gt;=5,AI37&lt;&gt;""),LEN(TRIM(U37))-LEN(SUBSTITUTE(U37,CHAR(44),""))+1,0),"-"),"")</f>
        <v>-</v>
      </c>
      <c r="BK37" s="184" t="str">
        <f t="shared" ref="BK37" si="87">IF(C37="X",IF(AN37="DA",LEN(TRIM(U37))-LEN(SUBSTITUTE(U37,CHAR(44),""))+1,"-"),"")</f>
        <v>-</v>
      </c>
      <c r="BL37" s="187" t="str">
        <f t="shared" ref="BL37" si="88">IF(C37="X",IF(AN37="","Afectat sau NU?",IF(AN37="DA",((AG37+AH37)-(Z37+AA37))*24,"Nu a fost afectat producator/consumator")),"")</f>
        <v>Afectat sau NU?</v>
      </c>
      <c r="BM37" s="182" t="str">
        <f t="shared" ref="BM37" si="89">IF(C37="X",IF(AN37&lt;&gt;"DA","-",IF(AND(AN37="DA",BL37&lt;=0),LEN(TRIM(V37))-LEN(SUBSTITUTE(V37,CHAR(44),""))+1+LEN(TRIM(U37))-LEN(SUBSTITUTE(U37,CHAR(44),""))+1,0)),"")</f>
        <v>-</v>
      </c>
      <c r="BN37" s="184" t="str">
        <f t="shared" ref="BN37" si="90">IF(C37="X",IF(AN37="DA",LEN(TRIM(V37))-LEN(SUBSTITUTE(V37,CHAR(44),""))+1+LEN(TRIM(U37))-LEN(SUBSTITUTE(U37,CHAR(44),""))+1,"-"),"")</f>
        <v>-</v>
      </c>
    </row>
    <row r="38" spans="1:66" s="20" customFormat="1" ht="13.5" thickBot="1" x14ac:dyDescent="0.3">
      <c r="A38" s="134">
        <f>SUM(1,A37)</f>
        <v>23</v>
      </c>
      <c r="B38" s="135" t="s">
        <v>115</v>
      </c>
      <c r="C38" s="135" t="s">
        <v>82</v>
      </c>
      <c r="D38" s="136" t="s">
        <v>105</v>
      </c>
      <c r="E38" s="135">
        <v>95284</v>
      </c>
      <c r="F38" s="135" t="s">
        <v>162</v>
      </c>
      <c r="G38" s="135" t="s">
        <v>162</v>
      </c>
      <c r="H38" s="137">
        <v>688243.26</v>
      </c>
      <c r="I38" s="137">
        <v>633571.56000000006</v>
      </c>
      <c r="J38" s="137">
        <v>688243.26</v>
      </c>
      <c r="K38" s="137">
        <v>633571.56000000006</v>
      </c>
      <c r="L38" s="152" t="s">
        <v>115</v>
      </c>
      <c r="M38" s="152" t="s">
        <v>115</v>
      </c>
      <c r="N38" s="135" t="s">
        <v>163</v>
      </c>
      <c r="O38" s="135" t="s">
        <v>161</v>
      </c>
      <c r="P38" s="135" t="s">
        <v>115</v>
      </c>
      <c r="Q38" s="135" t="s">
        <v>115</v>
      </c>
      <c r="R38" s="135" t="s">
        <v>115</v>
      </c>
      <c r="S38" s="135" t="s">
        <v>115</v>
      </c>
      <c r="T38" s="135" t="s">
        <v>117</v>
      </c>
      <c r="U38" s="135"/>
      <c r="V38" s="135" t="s">
        <v>118</v>
      </c>
      <c r="W38" s="135" t="s">
        <v>83</v>
      </c>
      <c r="X38" s="138"/>
      <c r="Y38" s="139"/>
      <c r="Z38" s="138"/>
      <c r="AA38" s="139"/>
      <c r="AB38" s="135" t="s">
        <v>84</v>
      </c>
      <c r="AC38" s="135"/>
      <c r="AD38" s="140"/>
      <c r="AE38" s="141"/>
      <c r="AF38" s="139"/>
      <c r="AG38" s="138"/>
      <c r="AH38" s="139"/>
      <c r="AI38" s="138"/>
      <c r="AJ38" s="139"/>
      <c r="AK38" s="138"/>
      <c r="AL38" s="139"/>
      <c r="AM38" s="142"/>
      <c r="AN38" s="142"/>
      <c r="AO38" s="142"/>
      <c r="AP38" s="143" t="s">
        <v>107</v>
      </c>
      <c r="AQ38" s="73"/>
      <c r="AR38" s="144" t="str">
        <f t="shared" si="0"/>
        <v/>
      </c>
      <c r="AS38" s="145" t="str">
        <f t="shared" si="1"/>
        <v/>
      </c>
      <c r="AT38" s="146" t="str">
        <f t="shared" si="2"/>
        <v/>
      </c>
      <c r="AU38" s="147" t="str">
        <f t="shared" si="3"/>
        <v/>
      </c>
      <c r="AV38" s="145" t="str">
        <f t="shared" si="4"/>
        <v/>
      </c>
      <c r="AW38" s="148" t="str">
        <f t="shared" si="5"/>
        <v/>
      </c>
      <c r="AX38" s="144" t="str">
        <f t="shared" si="6"/>
        <v/>
      </c>
      <c r="AY38" s="145" t="str">
        <f t="shared" si="7"/>
        <v/>
      </c>
      <c r="AZ38" s="146" t="str">
        <f t="shared" si="8"/>
        <v/>
      </c>
      <c r="BF38" s="132" t="str">
        <f t="shared" si="9"/>
        <v>Afectat sau NU?</v>
      </c>
      <c r="BG38" s="128" t="str">
        <f t="shared" si="10"/>
        <v>-</v>
      </c>
      <c r="BH38" s="129" t="str">
        <f t="shared" si="11"/>
        <v>-</v>
      </c>
      <c r="BI38" s="133" t="str">
        <f t="shared" si="12"/>
        <v>Afectat sau NU?</v>
      </c>
      <c r="BJ38" s="128" t="str">
        <f t="shared" si="13"/>
        <v>-</v>
      </c>
      <c r="BK38" s="131" t="str">
        <f t="shared" si="14"/>
        <v>-</v>
      </c>
      <c r="BL38" s="132" t="str">
        <f t="shared" si="15"/>
        <v>Afectat sau NU?</v>
      </c>
      <c r="BM38" s="128" t="str">
        <f t="shared" si="16"/>
        <v>-</v>
      </c>
      <c r="BN38" s="129" t="str">
        <f t="shared" si="17"/>
        <v>-</v>
      </c>
    </row>
    <row r="39" spans="1:66" s="20" customFormat="1" ht="13.5" thickBot="1" x14ac:dyDescent="0.3">
      <c r="A39" s="134">
        <f>SUM(1,A38)</f>
        <v>24</v>
      </c>
      <c r="B39" s="135" t="s">
        <v>115</v>
      </c>
      <c r="C39" s="135" t="s">
        <v>82</v>
      </c>
      <c r="D39" s="136" t="s">
        <v>106</v>
      </c>
      <c r="E39" s="135">
        <v>97688</v>
      </c>
      <c r="F39" s="135" t="s">
        <v>165</v>
      </c>
      <c r="G39" s="135" t="s">
        <v>162</v>
      </c>
      <c r="H39" s="137">
        <v>682858.38</v>
      </c>
      <c r="I39" s="137">
        <v>636181.85</v>
      </c>
      <c r="J39" s="137">
        <v>682858.38</v>
      </c>
      <c r="K39" s="137">
        <v>636181.85</v>
      </c>
      <c r="L39" s="152" t="s">
        <v>115</v>
      </c>
      <c r="M39" s="152" t="s">
        <v>115</v>
      </c>
      <c r="N39" s="135" t="s">
        <v>164</v>
      </c>
      <c r="O39" s="135" t="s">
        <v>165</v>
      </c>
      <c r="P39" s="135" t="s">
        <v>115</v>
      </c>
      <c r="Q39" s="135" t="s">
        <v>115</v>
      </c>
      <c r="R39" s="135" t="s">
        <v>115</v>
      </c>
      <c r="S39" s="135" t="s">
        <v>115</v>
      </c>
      <c r="T39" s="135" t="s">
        <v>117</v>
      </c>
      <c r="U39" s="135"/>
      <c r="V39" s="135" t="s">
        <v>118</v>
      </c>
      <c r="W39" s="135" t="s">
        <v>94</v>
      </c>
      <c r="X39" s="138"/>
      <c r="Y39" s="139"/>
      <c r="Z39" s="138"/>
      <c r="AA39" s="139"/>
      <c r="AB39" s="135" t="s">
        <v>84</v>
      </c>
      <c r="AC39" s="135"/>
      <c r="AD39" s="140"/>
      <c r="AE39" s="141"/>
      <c r="AF39" s="139"/>
      <c r="AG39" s="138"/>
      <c r="AH39" s="139"/>
      <c r="AI39" s="138"/>
      <c r="AJ39" s="139"/>
      <c r="AK39" s="138"/>
      <c r="AL39" s="139"/>
      <c r="AM39" s="142"/>
      <c r="AN39" s="142"/>
      <c r="AO39" s="142"/>
      <c r="AP39" s="143" t="s">
        <v>108</v>
      </c>
      <c r="AQ39" s="73"/>
      <c r="AR39" s="144" t="str">
        <f t="shared" si="0"/>
        <v/>
      </c>
      <c r="AS39" s="145" t="str">
        <f t="shared" si="1"/>
        <v/>
      </c>
      <c r="AT39" s="146" t="str">
        <f t="shared" si="2"/>
        <v/>
      </c>
      <c r="AU39" s="147" t="str">
        <f t="shared" si="3"/>
        <v/>
      </c>
      <c r="AV39" s="145" t="str">
        <f t="shared" si="4"/>
        <v/>
      </c>
      <c r="AW39" s="148" t="str">
        <f t="shared" si="5"/>
        <v/>
      </c>
      <c r="AX39" s="144" t="str">
        <f t="shared" si="6"/>
        <v/>
      </c>
      <c r="AY39" s="145" t="str">
        <f t="shared" si="7"/>
        <v/>
      </c>
      <c r="AZ39" s="146" t="str">
        <f t="shared" si="8"/>
        <v/>
      </c>
      <c r="BF39" s="149" t="str">
        <f t="shared" si="9"/>
        <v>Afectat sau NU?</v>
      </c>
      <c r="BG39" s="145" t="str">
        <f t="shared" si="10"/>
        <v>-</v>
      </c>
      <c r="BH39" s="146" t="str">
        <f t="shared" si="11"/>
        <v>-</v>
      </c>
      <c r="BI39" s="150" t="str">
        <f t="shared" si="12"/>
        <v>Afectat sau NU?</v>
      </c>
      <c r="BJ39" s="145" t="str">
        <f t="shared" si="13"/>
        <v>-</v>
      </c>
      <c r="BK39" s="148" t="str">
        <f t="shared" si="14"/>
        <v>-</v>
      </c>
      <c r="BL39" s="149" t="str">
        <f t="shared" si="15"/>
        <v>Afectat sau NU?</v>
      </c>
      <c r="BM39" s="145" t="str">
        <f t="shared" si="16"/>
        <v>-</v>
      </c>
      <c r="BN39" s="146" t="str">
        <f t="shared" si="17"/>
        <v>-</v>
      </c>
    </row>
    <row r="40" spans="1:66" s="20" customFormat="1" ht="25.5" x14ac:dyDescent="0.25">
      <c r="A40" s="63">
        <f t="shared" si="36"/>
        <v>25</v>
      </c>
      <c r="B40" s="64" t="s">
        <v>115</v>
      </c>
      <c r="C40" s="64" t="s">
        <v>82</v>
      </c>
      <c r="D40" s="65" t="s">
        <v>109</v>
      </c>
      <c r="E40" s="64">
        <v>102044</v>
      </c>
      <c r="F40" s="64" t="s">
        <v>154</v>
      </c>
      <c r="G40" s="64" t="s">
        <v>150</v>
      </c>
      <c r="H40" s="66">
        <v>574454.57999999996</v>
      </c>
      <c r="I40" s="66">
        <v>318647.90000000002</v>
      </c>
      <c r="J40" s="66">
        <v>574454.57999999996</v>
      </c>
      <c r="K40" s="66">
        <v>318647.90000000002</v>
      </c>
      <c r="L40" s="64" t="s">
        <v>115</v>
      </c>
      <c r="M40" s="64" t="s">
        <v>115</v>
      </c>
      <c r="N40" s="64" t="s">
        <v>155</v>
      </c>
      <c r="O40" s="64" t="s">
        <v>154</v>
      </c>
      <c r="P40" s="64" t="s">
        <v>115</v>
      </c>
      <c r="Q40" s="64" t="s">
        <v>115</v>
      </c>
      <c r="R40" s="64" t="s">
        <v>115</v>
      </c>
      <c r="S40" s="64" t="s">
        <v>115</v>
      </c>
      <c r="T40" s="64" t="s">
        <v>117</v>
      </c>
      <c r="U40" s="64"/>
      <c r="V40" s="64" t="s">
        <v>160</v>
      </c>
      <c r="W40" s="64" t="s">
        <v>81</v>
      </c>
      <c r="X40" s="67"/>
      <c r="Y40" s="68"/>
      <c r="Z40" s="67"/>
      <c r="AA40" s="68"/>
      <c r="AB40" s="64" t="s">
        <v>88</v>
      </c>
      <c r="AC40" s="64"/>
      <c r="AD40" s="69"/>
      <c r="AE40" s="70"/>
      <c r="AF40" s="68"/>
      <c r="AG40" s="67"/>
      <c r="AH40" s="68"/>
      <c r="AI40" s="67"/>
      <c r="AJ40" s="68"/>
      <c r="AK40" s="67"/>
      <c r="AL40" s="68"/>
      <c r="AM40" s="71"/>
      <c r="AN40" s="71"/>
      <c r="AO40" s="71"/>
      <c r="AP40" s="72" t="s">
        <v>110</v>
      </c>
      <c r="AQ40" s="73"/>
      <c r="AR40" s="74" t="str">
        <f t="shared" si="0"/>
        <v/>
      </c>
      <c r="AS40" s="75" t="str">
        <f t="shared" si="1"/>
        <v/>
      </c>
      <c r="AT40" s="76" t="str">
        <f t="shared" si="2"/>
        <v/>
      </c>
      <c r="AU40" s="77" t="str">
        <f t="shared" si="3"/>
        <v/>
      </c>
      <c r="AV40" s="75" t="str">
        <f t="shared" si="4"/>
        <v/>
      </c>
      <c r="AW40" s="78" t="str">
        <f t="shared" si="5"/>
        <v/>
      </c>
      <c r="AX40" s="74" t="str">
        <f t="shared" si="6"/>
        <v/>
      </c>
      <c r="AY40" s="75" t="str">
        <f t="shared" si="7"/>
        <v/>
      </c>
      <c r="AZ40" s="76" t="str">
        <f t="shared" si="8"/>
        <v/>
      </c>
      <c r="BF40" s="79" t="str">
        <f t="shared" si="9"/>
        <v>Afectat sau NU?</v>
      </c>
      <c r="BG40" s="75" t="str">
        <f t="shared" si="10"/>
        <v>-</v>
      </c>
      <c r="BH40" s="76" t="str">
        <f t="shared" si="11"/>
        <v>-</v>
      </c>
      <c r="BI40" s="208" t="str">
        <f t="shared" si="12"/>
        <v>Afectat sau NU?</v>
      </c>
      <c r="BJ40" s="75" t="str">
        <f t="shared" si="13"/>
        <v>-</v>
      </c>
      <c r="BK40" s="78" t="str">
        <f t="shared" si="14"/>
        <v>-</v>
      </c>
      <c r="BL40" s="79" t="str">
        <f t="shared" si="15"/>
        <v>Afectat sau NU?</v>
      </c>
      <c r="BM40" s="75" t="str">
        <f t="shared" si="16"/>
        <v>-</v>
      </c>
      <c r="BN40" s="76" t="str">
        <f t="shared" si="17"/>
        <v>-</v>
      </c>
    </row>
    <row r="41" spans="1:66" s="20" customFormat="1" ht="25.5" x14ac:dyDescent="0.25">
      <c r="A41" s="80">
        <f t="shared" si="36"/>
        <v>26</v>
      </c>
      <c r="B41" s="81" t="s">
        <v>115</v>
      </c>
      <c r="C41" s="81" t="s">
        <v>82</v>
      </c>
      <c r="D41" s="82" t="s">
        <v>109</v>
      </c>
      <c r="E41" s="81">
        <v>102222</v>
      </c>
      <c r="F41" s="81" t="s">
        <v>154</v>
      </c>
      <c r="G41" s="81" t="s">
        <v>150</v>
      </c>
      <c r="H41" s="83">
        <v>574454.57999999996</v>
      </c>
      <c r="I41" s="83">
        <v>318647.90000000002</v>
      </c>
      <c r="J41" s="83">
        <v>574454.57999999996</v>
      </c>
      <c r="K41" s="83">
        <v>318647.90000000002</v>
      </c>
      <c r="L41" s="81" t="s">
        <v>115</v>
      </c>
      <c r="M41" s="81" t="s">
        <v>115</v>
      </c>
      <c r="N41" s="81" t="s">
        <v>156</v>
      </c>
      <c r="O41" s="81" t="s">
        <v>158</v>
      </c>
      <c r="P41" s="81" t="s">
        <v>115</v>
      </c>
      <c r="Q41" s="81" t="s">
        <v>115</v>
      </c>
      <c r="R41" s="81" t="s">
        <v>115</v>
      </c>
      <c r="S41" s="81" t="s">
        <v>115</v>
      </c>
      <c r="T41" s="81" t="s">
        <v>117</v>
      </c>
      <c r="U41" s="81"/>
      <c r="V41" s="81" t="s">
        <v>153</v>
      </c>
      <c r="W41" s="81" t="s">
        <v>81</v>
      </c>
      <c r="X41" s="84"/>
      <c r="Y41" s="85"/>
      <c r="Z41" s="84"/>
      <c r="AA41" s="85"/>
      <c r="AB41" s="81" t="s">
        <v>88</v>
      </c>
      <c r="AC41" s="81"/>
      <c r="AD41" s="86"/>
      <c r="AE41" s="87"/>
      <c r="AF41" s="85"/>
      <c r="AG41" s="84"/>
      <c r="AH41" s="85"/>
      <c r="AI41" s="84"/>
      <c r="AJ41" s="85"/>
      <c r="AK41" s="84"/>
      <c r="AL41" s="85"/>
      <c r="AM41" s="88"/>
      <c r="AN41" s="88"/>
      <c r="AO41" s="88"/>
      <c r="AP41" s="89" t="s">
        <v>110</v>
      </c>
      <c r="AQ41" s="73"/>
      <c r="AR41" s="90" t="str">
        <f t="shared" ref="AR41:AR42" si="91">IF(B41="X",IF(AN41="","Afectat sau NU?",IF(AN41="DA",IF(((AK41+AL41)-(AE41+AF41))*24&lt;-720,"Neinformat",((AK41+AL41)-(AE41+AF41))*24),"Nu a fost afectat producator/consumator")),"")</f>
        <v/>
      </c>
      <c r="AS41" s="91" t="str">
        <f t="shared" ref="AS41:AS42" si="92">IF(B41="X",IF(AN41="DA",IF(AR41&lt;6,LEN(TRIM(V41))-LEN(SUBSTITUTE(V41,CHAR(44),""))+1,0),"-"),"")</f>
        <v/>
      </c>
      <c r="AT41" s="92" t="str">
        <f t="shared" ref="AT41:AT42" si="93">IF(B41="X",IF(AN41="DA",LEN(TRIM(V41))-LEN(SUBSTITUTE(V41,CHAR(44),""))+1,"-"),"")</f>
        <v/>
      </c>
      <c r="AU41" s="93" t="str">
        <f t="shared" ref="AU41:AU42" si="94">IF(B41="X",IF(AN41="","Afectat sau NU?",IF(AN41="DA",IF(((AI41+AJ41)-(AE41+AF41))*24&lt;-720,"Neinformat",((AI41+AJ41)-(AE41+AF41))*24),"Nu a fost afectat producator/consumator")),"")</f>
        <v/>
      </c>
      <c r="AV41" s="91" t="str">
        <f t="shared" ref="AV41:AV42" si="95">IF(B41="X",IF(AN41="DA",IF(AU41&lt;6,LEN(TRIM(U41))-LEN(SUBSTITUTE(U41,CHAR(44),""))+1,0),"-"),"")</f>
        <v/>
      </c>
      <c r="AW41" s="94" t="str">
        <f t="shared" ref="AW41:AW42" si="96">IF(B41="X",IF(AN41="DA",LEN(TRIM(U41))-LEN(SUBSTITUTE(U41,CHAR(44),""))+1,"-"),"")</f>
        <v/>
      </c>
      <c r="AX41" s="90" t="str">
        <f t="shared" ref="AX41:AX42" si="97">IF(B41="X",IF(AN41="","Afectat sau NU?",IF(AN41="DA",((AG41+AH41)-(AE41+AF41))*24,"Nu a fost afectat producator/consumator")),"")</f>
        <v/>
      </c>
      <c r="AY41" s="91" t="str">
        <f t="shared" ref="AY41:AY42" si="98">IF(B41="X",IF(AN41="DA",IF(AX41&gt;24,IF(BA41="NU",0,LEN(TRIM(V41))-LEN(SUBSTITUTE(V41,CHAR(44),""))+1),0),"-"),"")</f>
        <v/>
      </c>
      <c r="AZ41" s="92" t="str">
        <f t="shared" ref="AZ41:AZ42" si="99">IF(B41="X",IF(AN41="DA",IF(AX41&gt;24,LEN(TRIM(V41))-LEN(SUBSTITUTE(V41,CHAR(44),""))+1,0),"-"),"")</f>
        <v/>
      </c>
      <c r="BF41" s="95" t="str">
        <f t="shared" ref="BF41:BF42" si="100">IF(C41="X",IF(AN41="","Afectat sau NU?",IF(AN41="DA",IF(AK41="","Neinformat",NETWORKDAYS(AK41+AL41,AE41+AF41,$BS$2:$BS$14)-2),"Nu a fost afectat producator/consumator")),"")</f>
        <v>Afectat sau NU?</v>
      </c>
      <c r="BG41" s="91" t="str">
        <f t="shared" ref="BG41:BG42" si="101">IF(C41="X",IF(AN41="DA",IF(AND(BF41&gt;=5,AK41&lt;&gt;""),LEN(TRIM(V41))-LEN(SUBSTITUTE(V41,CHAR(44),""))+1,0),"-"),"")</f>
        <v>-</v>
      </c>
      <c r="BH41" s="92" t="str">
        <f t="shared" ref="BH41:BH42" si="102">IF(C41="X",IF(AN41="DA",LEN(TRIM(V41))-LEN(SUBSTITUTE(V41,CHAR(44),""))+1,"-"),"")</f>
        <v>-</v>
      </c>
      <c r="BI41" s="96" t="str">
        <f t="shared" ref="BI41:BI42" si="103">IF(C41="X",IF(AN41="","Afectat sau NU?",IF(AN41="DA",IF(AI41="","Neinformat",NETWORKDAYS(AI41+AJ41,AE41+AF41,$BS$2:$BS$14)-2),"Nu a fost afectat producator/consumator")),"")</f>
        <v>Afectat sau NU?</v>
      </c>
      <c r="BJ41" s="91" t="str">
        <f t="shared" ref="BJ41:BJ42" si="104">IF(C41="X",IF(AN41="DA",IF(AND(BI41&gt;=5,AI41&lt;&gt;""),LEN(TRIM(U41))-LEN(SUBSTITUTE(U41,CHAR(44),""))+1,0),"-"),"")</f>
        <v>-</v>
      </c>
      <c r="BK41" s="94" t="str">
        <f t="shared" ref="BK41:BK42" si="105">IF(C41="X",IF(AN41="DA",LEN(TRIM(U41))-LEN(SUBSTITUTE(U41,CHAR(44),""))+1,"-"),"")</f>
        <v>-</v>
      </c>
      <c r="BL41" s="95" t="str">
        <f t="shared" ref="BL41:BL42" si="106">IF(C41="X",IF(AN41="","Afectat sau NU?",IF(AN41="DA",((AG41+AH41)-(Z41+AA41))*24,"Nu a fost afectat producator/consumator")),"")</f>
        <v>Afectat sau NU?</v>
      </c>
      <c r="BM41" s="91" t="str">
        <f t="shared" ref="BM41:BM42" si="107">IF(C41="X",IF(AN41&lt;&gt;"DA","-",IF(AND(AN41="DA",BL41&lt;=0),LEN(TRIM(V41))-LEN(SUBSTITUTE(V41,CHAR(44),""))+1+LEN(TRIM(U41))-LEN(SUBSTITUTE(U41,CHAR(44),""))+1,0)),"")</f>
        <v>-</v>
      </c>
      <c r="BN41" s="92" t="str">
        <f t="shared" ref="BN41:BN42" si="108">IF(C41="X",IF(AN41="DA",LEN(TRIM(V41))-LEN(SUBSTITUTE(V41,CHAR(44),""))+1+LEN(TRIM(U41))-LEN(SUBSTITUTE(U41,CHAR(44),""))+1,"-"),"")</f>
        <v>-</v>
      </c>
    </row>
    <row r="42" spans="1:66" s="20" customFormat="1" ht="26.25" thickBot="1" x14ac:dyDescent="0.3">
      <c r="A42" s="176">
        <f t="shared" si="36"/>
        <v>27</v>
      </c>
      <c r="B42" s="177" t="s">
        <v>115</v>
      </c>
      <c r="C42" s="177" t="s">
        <v>82</v>
      </c>
      <c r="D42" s="178" t="s">
        <v>109</v>
      </c>
      <c r="E42" s="177">
        <v>102044</v>
      </c>
      <c r="F42" s="177" t="s">
        <v>154</v>
      </c>
      <c r="G42" s="177" t="s">
        <v>150</v>
      </c>
      <c r="H42" s="179">
        <v>574454.57999999996</v>
      </c>
      <c r="I42" s="179">
        <v>318647.90000000002</v>
      </c>
      <c r="J42" s="179">
        <v>574454.57999999996</v>
      </c>
      <c r="K42" s="179">
        <v>318647.90000000002</v>
      </c>
      <c r="L42" s="177" t="s">
        <v>115</v>
      </c>
      <c r="M42" s="177" t="s">
        <v>115</v>
      </c>
      <c r="N42" s="177" t="s">
        <v>157</v>
      </c>
      <c r="O42" s="177" t="s">
        <v>159</v>
      </c>
      <c r="P42" s="177" t="s">
        <v>115</v>
      </c>
      <c r="Q42" s="177" t="s">
        <v>115</v>
      </c>
      <c r="R42" s="177" t="s">
        <v>115</v>
      </c>
      <c r="S42" s="177" t="s">
        <v>115</v>
      </c>
      <c r="T42" s="177" t="s">
        <v>117</v>
      </c>
      <c r="U42" s="177"/>
      <c r="V42" s="177" t="s">
        <v>153</v>
      </c>
      <c r="W42" s="177" t="s">
        <v>81</v>
      </c>
      <c r="X42" s="106"/>
      <c r="Y42" s="105"/>
      <c r="Z42" s="106"/>
      <c r="AA42" s="105"/>
      <c r="AB42" s="177" t="s">
        <v>88</v>
      </c>
      <c r="AC42" s="177"/>
      <c r="AD42" s="190"/>
      <c r="AE42" s="104"/>
      <c r="AF42" s="105"/>
      <c r="AG42" s="106"/>
      <c r="AH42" s="105"/>
      <c r="AI42" s="106"/>
      <c r="AJ42" s="105"/>
      <c r="AK42" s="106"/>
      <c r="AL42" s="105"/>
      <c r="AM42" s="107"/>
      <c r="AN42" s="107"/>
      <c r="AO42" s="107"/>
      <c r="AP42" s="108" t="s">
        <v>110</v>
      </c>
      <c r="AQ42" s="73"/>
      <c r="AR42" s="109" t="str">
        <f t="shared" si="91"/>
        <v/>
      </c>
      <c r="AS42" s="110" t="str">
        <f t="shared" si="92"/>
        <v/>
      </c>
      <c r="AT42" s="111" t="str">
        <f t="shared" si="93"/>
        <v/>
      </c>
      <c r="AU42" s="112" t="str">
        <f t="shared" si="94"/>
        <v/>
      </c>
      <c r="AV42" s="110" t="str">
        <f t="shared" si="95"/>
        <v/>
      </c>
      <c r="AW42" s="113" t="str">
        <f t="shared" si="96"/>
        <v/>
      </c>
      <c r="AX42" s="109" t="str">
        <f t="shared" si="97"/>
        <v/>
      </c>
      <c r="AY42" s="110" t="str">
        <f t="shared" si="98"/>
        <v/>
      </c>
      <c r="AZ42" s="111" t="str">
        <f t="shared" si="99"/>
        <v/>
      </c>
      <c r="BF42" s="114" t="str">
        <f t="shared" si="100"/>
        <v>Afectat sau NU?</v>
      </c>
      <c r="BG42" s="110" t="str">
        <f t="shared" si="101"/>
        <v>-</v>
      </c>
      <c r="BH42" s="111" t="str">
        <f t="shared" si="102"/>
        <v>-</v>
      </c>
      <c r="BI42" s="115" t="str">
        <f t="shared" si="103"/>
        <v>Afectat sau NU?</v>
      </c>
      <c r="BJ42" s="110" t="str">
        <f t="shared" si="104"/>
        <v>-</v>
      </c>
      <c r="BK42" s="113" t="str">
        <f t="shared" si="105"/>
        <v>-</v>
      </c>
      <c r="BL42" s="114" t="str">
        <f t="shared" si="106"/>
        <v>Afectat sau NU?</v>
      </c>
      <c r="BM42" s="110" t="str">
        <f t="shared" si="107"/>
        <v>-</v>
      </c>
      <c r="BN42" s="111" t="str">
        <f t="shared" si="108"/>
        <v>-</v>
      </c>
    </row>
    <row r="43" spans="1:66" s="20" customFormat="1" x14ac:dyDescent="0.25">
      <c r="A43" s="63">
        <f t="shared" si="36"/>
        <v>28</v>
      </c>
      <c r="B43" s="64" t="s">
        <v>115</v>
      </c>
      <c r="C43" s="64" t="s">
        <v>82</v>
      </c>
      <c r="D43" s="65" t="s">
        <v>111</v>
      </c>
      <c r="E43" s="64">
        <v>144090</v>
      </c>
      <c r="F43" s="64" t="s">
        <v>133</v>
      </c>
      <c r="G43" s="64" t="s">
        <v>114</v>
      </c>
      <c r="H43" s="66">
        <v>451489.67</v>
      </c>
      <c r="I43" s="66">
        <v>466968.99</v>
      </c>
      <c r="J43" s="66">
        <v>451489.67</v>
      </c>
      <c r="K43" s="66">
        <v>466968.99</v>
      </c>
      <c r="L43" s="64" t="s">
        <v>115</v>
      </c>
      <c r="M43" s="64" t="s">
        <v>115</v>
      </c>
      <c r="N43" s="64" t="s">
        <v>134</v>
      </c>
      <c r="O43" s="64" t="s">
        <v>133</v>
      </c>
      <c r="P43" s="64" t="s">
        <v>115</v>
      </c>
      <c r="Q43" s="64" t="s">
        <v>115</v>
      </c>
      <c r="R43" s="64" t="s">
        <v>115</v>
      </c>
      <c r="S43" s="64" t="s">
        <v>115</v>
      </c>
      <c r="T43" s="64" t="s">
        <v>117</v>
      </c>
      <c r="U43" s="64"/>
      <c r="V43" s="64" t="s">
        <v>118</v>
      </c>
      <c r="W43" s="64" t="s">
        <v>83</v>
      </c>
      <c r="X43" s="67"/>
      <c r="Y43" s="68"/>
      <c r="Z43" s="67"/>
      <c r="AA43" s="68"/>
      <c r="AB43" s="64" t="s">
        <v>86</v>
      </c>
      <c r="AC43" s="64"/>
      <c r="AD43" s="69"/>
      <c r="AE43" s="70"/>
      <c r="AF43" s="68"/>
      <c r="AG43" s="67"/>
      <c r="AH43" s="68"/>
      <c r="AI43" s="67"/>
      <c r="AJ43" s="68"/>
      <c r="AK43" s="67"/>
      <c r="AL43" s="68"/>
      <c r="AM43" s="71"/>
      <c r="AN43" s="71"/>
      <c r="AO43" s="71"/>
      <c r="AP43" s="72" t="s">
        <v>112</v>
      </c>
      <c r="AQ43" s="73"/>
      <c r="AR43" s="74" t="str">
        <f t="shared" si="0"/>
        <v/>
      </c>
      <c r="AS43" s="75" t="str">
        <f t="shared" si="1"/>
        <v/>
      </c>
      <c r="AT43" s="76" t="str">
        <f t="shared" si="2"/>
        <v/>
      </c>
      <c r="AU43" s="77" t="str">
        <f t="shared" si="3"/>
        <v/>
      </c>
      <c r="AV43" s="75" t="str">
        <f t="shared" si="4"/>
        <v/>
      </c>
      <c r="AW43" s="78" t="str">
        <f t="shared" si="5"/>
        <v/>
      </c>
      <c r="AX43" s="74" t="str">
        <f t="shared" si="6"/>
        <v/>
      </c>
      <c r="AY43" s="75" t="str">
        <f t="shared" si="7"/>
        <v/>
      </c>
      <c r="AZ43" s="76" t="str">
        <f t="shared" si="8"/>
        <v/>
      </c>
      <c r="BF43" s="79" t="str">
        <f t="shared" si="9"/>
        <v>Afectat sau NU?</v>
      </c>
      <c r="BG43" s="75" t="str">
        <f t="shared" si="10"/>
        <v>-</v>
      </c>
      <c r="BH43" s="76" t="str">
        <f t="shared" si="11"/>
        <v>-</v>
      </c>
      <c r="BI43" s="208" t="str">
        <f t="shared" si="12"/>
        <v>Afectat sau NU?</v>
      </c>
      <c r="BJ43" s="75" t="str">
        <f t="shared" si="13"/>
        <v>-</v>
      </c>
      <c r="BK43" s="78" t="str">
        <f t="shared" si="14"/>
        <v>-</v>
      </c>
      <c r="BL43" s="79" t="str">
        <f t="shared" si="15"/>
        <v>Afectat sau NU?</v>
      </c>
      <c r="BM43" s="75" t="str">
        <f t="shared" si="16"/>
        <v>-</v>
      </c>
      <c r="BN43" s="76" t="str">
        <f t="shared" si="17"/>
        <v>-</v>
      </c>
    </row>
    <row r="44" spans="1:66" s="20" customFormat="1" x14ac:dyDescent="0.25">
      <c r="A44" s="80">
        <f t="shared" si="36"/>
        <v>29</v>
      </c>
      <c r="B44" s="81" t="s">
        <v>115</v>
      </c>
      <c r="C44" s="191" t="s">
        <v>82</v>
      </c>
      <c r="D44" s="192" t="s">
        <v>111</v>
      </c>
      <c r="E44" s="81">
        <v>145364</v>
      </c>
      <c r="F44" s="81" t="s">
        <v>135</v>
      </c>
      <c r="G44" s="81" t="s">
        <v>114</v>
      </c>
      <c r="H44" s="83">
        <v>448491.14</v>
      </c>
      <c r="I44" s="83">
        <v>465243.62</v>
      </c>
      <c r="J44" s="83">
        <v>448491.14</v>
      </c>
      <c r="K44" s="83">
        <v>465243.62</v>
      </c>
      <c r="L44" s="81" t="s">
        <v>115</v>
      </c>
      <c r="M44" s="81" t="s">
        <v>115</v>
      </c>
      <c r="N44" s="81" t="s">
        <v>136</v>
      </c>
      <c r="O44" s="81" t="s">
        <v>135</v>
      </c>
      <c r="P44" s="81" t="s">
        <v>115</v>
      </c>
      <c r="Q44" s="81" t="s">
        <v>115</v>
      </c>
      <c r="R44" s="81" t="s">
        <v>115</v>
      </c>
      <c r="S44" s="81" t="s">
        <v>115</v>
      </c>
      <c r="T44" s="81" t="s">
        <v>117</v>
      </c>
      <c r="U44" s="81"/>
      <c r="V44" s="81" t="s">
        <v>118</v>
      </c>
      <c r="W44" s="191" t="s">
        <v>83</v>
      </c>
      <c r="X44" s="84"/>
      <c r="Y44" s="85"/>
      <c r="Z44" s="84"/>
      <c r="AA44" s="85"/>
      <c r="AB44" s="191" t="s">
        <v>86</v>
      </c>
      <c r="AC44" s="81"/>
      <c r="AD44" s="86"/>
      <c r="AE44" s="87"/>
      <c r="AF44" s="85"/>
      <c r="AG44" s="84"/>
      <c r="AH44" s="85"/>
      <c r="AI44" s="84"/>
      <c r="AJ44" s="85"/>
      <c r="AK44" s="84"/>
      <c r="AL44" s="85"/>
      <c r="AM44" s="88"/>
      <c r="AN44" s="88"/>
      <c r="AO44" s="88"/>
      <c r="AP44" s="193" t="s">
        <v>112</v>
      </c>
      <c r="AQ44" s="73"/>
      <c r="AR44" s="90" t="str">
        <f t="shared" si="0"/>
        <v/>
      </c>
      <c r="AS44" s="91" t="str">
        <f t="shared" si="1"/>
        <v/>
      </c>
      <c r="AT44" s="92" t="str">
        <f t="shared" si="2"/>
        <v/>
      </c>
      <c r="AU44" s="93" t="str">
        <f t="shared" si="3"/>
        <v/>
      </c>
      <c r="AV44" s="91" t="str">
        <f t="shared" si="4"/>
        <v/>
      </c>
      <c r="AW44" s="94" t="str">
        <f t="shared" si="5"/>
        <v/>
      </c>
      <c r="AX44" s="90" t="str">
        <f t="shared" si="6"/>
        <v/>
      </c>
      <c r="AY44" s="91" t="str">
        <f t="shared" si="7"/>
        <v/>
      </c>
      <c r="AZ44" s="92" t="str">
        <f t="shared" si="8"/>
        <v/>
      </c>
      <c r="BF44" s="95" t="str">
        <f t="shared" si="9"/>
        <v>Afectat sau NU?</v>
      </c>
      <c r="BG44" s="91" t="str">
        <f t="shared" si="10"/>
        <v>-</v>
      </c>
      <c r="BH44" s="92" t="str">
        <f t="shared" si="11"/>
        <v>-</v>
      </c>
      <c r="BI44" s="96" t="str">
        <f t="shared" si="12"/>
        <v>Afectat sau NU?</v>
      </c>
      <c r="BJ44" s="91" t="str">
        <f t="shared" si="13"/>
        <v>-</v>
      </c>
      <c r="BK44" s="94" t="str">
        <f t="shared" si="14"/>
        <v>-</v>
      </c>
      <c r="BL44" s="95" t="str">
        <f t="shared" si="15"/>
        <v>Afectat sau NU?</v>
      </c>
      <c r="BM44" s="91" t="str">
        <f t="shared" si="16"/>
        <v>-</v>
      </c>
      <c r="BN44" s="92" t="str">
        <f t="shared" si="17"/>
        <v>-</v>
      </c>
    </row>
    <row r="45" spans="1:66" s="20" customFormat="1" x14ac:dyDescent="0.25">
      <c r="A45" s="80">
        <f t="shared" si="36"/>
        <v>30</v>
      </c>
      <c r="B45" s="81" t="s">
        <v>115</v>
      </c>
      <c r="C45" s="191" t="s">
        <v>82</v>
      </c>
      <c r="D45" s="192" t="s">
        <v>111</v>
      </c>
      <c r="E45" s="81">
        <v>145373</v>
      </c>
      <c r="F45" s="81" t="s">
        <v>138</v>
      </c>
      <c r="G45" s="81" t="s">
        <v>114</v>
      </c>
      <c r="H45" s="83">
        <v>449528.49</v>
      </c>
      <c r="I45" s="83">
        <v>462452.81</v>
      </c>
      <c r="J45" s="83">
        <v>449528.49</v>
      </c>
      <c r="K45" s="83">
        <v>462452.81</v>
      </c>
      <c r="L45" s="81" t="s">
        <v>115</v>
      </c>
      <c r="M45" s="81" t="s">
        <v>115</v>
      </c>
      <c r="N45" s="81" t="s">
        <v>137</v>
      </c>
      <c r="O45" s="81" t="s">
        <v>138</v>
      </c>
      <c r="P45" s="81" t="s">
        <v>115</v>
      </c>
      <c r="Q45" s="81" t="s">
        <v>115</v>
      </c>
      <c r="R45" s="81" t="s">
        <v>115</v>
      </c>
      <c r="S45" s="81" t="s">
        <v>115</v>
      </c>
      <c r="T45" s="81" t="s">
        <v>117</v>
      </c>
      <c r="U45" s="81"/>
      <c r="V45" s="81" t="s">
        <v>118</v>
      </c>
      <c r="W45" s="191" t="s">
        <v>83</v>
      </c>
      <c r="X45" s="84"/>
      <c r="Y45" s="85"/>
      <c r="Z45" s="84"/>
      <c r="AA45" s="85"/>
      <c r="AB45" s="191" t="s">
        <v>86</v>
      </c>
      <c r="AC45" s="81"/>
      <c r="AD45" s="86"/>
      <c r="AE45" s="87"/>
      <c r="AF45" s="85"/>
      <c r="AG45" s="84"/>
      <c r="AH45" s="85"/>
      <c r="AI45" s="84"/>
      <c r="AJ45" s="85"/>
      <c r="AK45" s="84"/>
      <c r="AL45" s="85"/>
      <c r="AM45" s="88"/>
      <c r="AN45" s="88"/>
      <c r="AO45" s="88"/>
      <c r="AP45" s="193" t="s">
        <v>112</v>
      </c>
      <c r="AQ45" s="73"/>
      <c r="AR45" s="90" t="str">
        <f t="shared" si="0"/>
        <v/>
      </c>
      <c r="AS45" s="91" t="str">
        <f t="shared" si="1"/>
        <v/>
      </c>
      <c r="AT45" s="92" t="str">
        <f t="shared" si="2"/>
        <v/>
      </c>
      <c r="AU45" s="93" t="str">
        <f t="shared" si="3"/>
        <v/>
      </c>
      <c r="AV45" s="91" t="str">
        <f t="shared" si="4"/>
        <v/>
      </c>
      <c r="AW45" s="94" t="str">
        <f t="shared" si="5"/>
        <v/>
      </c>
      <c r="AX45" s="90" t="str">
        <f t="shared" si="6"/>
        <v/>
      </c>
      <c r="AY45" s="91" t="str">
        <f t="shared" si="7"/>
        <v/>
      </c>
      <c r="AZ45" s="92" t="str">
        <f t="shared" si="8"/>
        <v/>
      </c>
      <c r="BF45" s="95" t="str">
        <f t="shared" si="9"/>
        <v>Afectat sau NU?</v>
      </c>
      <c r="BG45" s="91" t="str">
        <f t="shared" si="10"/>
        <v>-</v>
      </c>
      <c r="BH45" s="92" t="str">
        <f t="shared" si="11"/>
        <v>-</v>
      </c>
      <c r="BI45" s="96" t="str">
        <f t="shared" si="12"/>
        <v>Afectat sau NU?</v>
      </c>
      <c r="BJ45" s="91" t="str">
        <f t="shared" si="13"/>
        <v>-</v>
      </c>
      <c r="BK45" s="94" t="str">
        <f t="shared" si="14"/>
        <v>-</v>
      </c>
      <c r="BL45" s="95" t="str">
        <f t="shared" si="15"/>
        <v>Afectat sau NU?</v>
      </c>
      <c r="BM45" s="91" t="str">
        <f t="shared" si="16"/>
        <v>-</v>
      </c>
      <c r="BN45" s="92" t="str">
        <f t="shared" si="17"/>
        <v>-</v>
      </c>
    </row>
    <row r="46" spans="1:66" s="13" customFormat="1" x14ac:dyDescent="0.25">
      <c r="A46" s="80">
        <f t="shared" si="36"/>
        <v>31</v>
      </c>
      <c r="B46" s="81" t="s">
        <v>115</v>
      </c>
      <c r="C46" s="191" t="s">
        <v>82</v>
      </c>
      <c r="D46" s="192" t="s">
        <v>111</v>
      </c>
      <c r="E46" s="81">
        <v>145952</v>
      </c>
      <c r="F46" s="81" t="s">
        <v>139</v>
      </c>
      <c r="G46" s="81" t="s">
        <v>114</v>
      </c>
      <c r="H46" s="83">
        <v>448296.46</v>
      </c>
      <c r="I46" s="83">
        <v>461833.47</v>
      </c>
      <c r="J46" s="83">
        <v>448296.46</v>
      </c>
      <c r="K46" s="83">
        <v>461833.47</v>
      </c>
      <c r="L46" s="81" t="s">
        <v>115</v>
      </c>
      <c r="M46" s="81" t="s">
        <v>115</v>
      </c>
      <c r="N46" s="81" t="s">
        <v>140</v>
      </c>
      <c r="O46" s="81" t="s">
        <v>139</v>
      </c>
      <c r="P46" s="81" t="s">
        <v>115</v>
      </c>
      <c r="Q46" s="81" t="s">
        <v>115</v>
      </c>
      <c r="R46" s="81" t="s">
        <v>115</v>
      </c>
      <c r="S46" s="81" t="s">
        <v>115</v>
      </c>
      <c r="T46" s="81" t="s">
        <v>117</v>
      </c>
      <c r="U46" s="81"/>
      <c r="V46" s="81" t="s">
        <v>118</v>
      </c>
      <c r="W46" s="191" t="s">
        <v>83</v>
      </c>
      <c r="X46" s="84"/>
      <c r="Y46" s="85"/>
      <c r="Z46" s="84"/>
      <c r="AA46" s="85"/>
      <c r="AB46" s="191" t="s">
        <v>86</v>
      </c>
      <c r="AC46" s="81"/>
      <c r="AD46" s="86"/>
      <c r="AE46" s="194"/>
      <c r="AF46" s="195"/>
      <c r="AG46" s="196"/>
      <c r="AH46" s="195"/>
      <c r="AI46" s="196"/>
      <c r="AJ46" s="195"/>
      <c r="AK46" s="196"/>
      <c r="AL46" s="195"/>
      <c r="AM46" s="197"/>
      <c r="AN46" s="197"/>
      <c r="AO46" s="197"/>
      <c r="AP46" s="193" t="s">
        <v>112</v>
      </c>
      <c r="AQ46" s="73"/>
      <c r="AR46" s="90" t="str">
        <f t="shared" si="0"/>
        <v/>
      </c>
      <c r="AS46" s="91" t="str">
        <f t="shared" si="1"/>
        <v/>
      </c>
      <c r="AT46" s="92" t="str">
        <f t="shared" si="2"/>
        <v/>
      </c>
      <c r="AU46" s="93" t="str">
        <f t="shared" si="3"/>
        <v/>
      </c>
      <c r="AV46" s="91" t="str">
        <f t="shared" si="4"/>
        <v/>
      </c>
      <c r="AW46" s="94" t="str">
        <f t="shared" si="5"/>
        <v/>
      </c>
      <c r="AX46" s="90" t="str">
        <f t="shared" si="6"/>
        <v/>
      </c>
      <c r="AY46" s="91" t="str">
        <f t="shared" si="7"/>
        <v/>
      </c>
      <c r="AZ46" s="92" t="str">
        <f t="shared" si="8"/>
        <v/>
      </c>
      <c r="BA46" s="20"/>
      <c r="BB46" s="20"/>
      <c r="BC46" s="20"/>
      <c r="BD46" s="20"/>
      <c r="BE46" s="20"/>
      <c r="BF46" s="95" t="str">
        <f t="shared" si="9"/>
        <v>Afectat sau NU?</v>
      </c>
      <c r="BG46" s="91" t="str">
        <f t="shared" si="10"/>
        <v>-</v>
      </c>
      <c r="BH46" s="92" t="str">
        <f t="shared" si="11"/>
        <v>-</v>
      </c>
      <c r="BI46" s="96" t="str">
        <f t="shared" si="12"/>
        <v>Afectat sau NU?</v>
      </c>
      <c r="BJ46" s="91" t="str">
        <f t="shared" si="13"/>
        <v>-</v>
      </c>
      <c r="BK46" s="94" t="str">
        <f t="shared" si="14"/>
        <v>-</v>
      </c>
      <c r="BL46" s="95" t="str">
        <f t="shared" si="15"/>
        <v>Afectat sau NU?</v>
      </c>
      <c r="BM46" s="91" t="str">
        <f t="shared" si="16"/>
        <v>-</v>
      </c>
      <c r="BN46" s="92" t="str">
        <f t="shared" si="17"/>
        <v>-</v>
      </c>
    </row>
    <row r="47" spans="1:66" s="13" customFormat="1" ht="13.5" thickBot="1" x14ac:dyDescent="0.3">
      <c r="A47" s="176">
        <f t="shared" si="36"/>
        <v>32</v>
      </c>
      <c r="B47" s="177" t="s">
        <v>115</v>
      </c>
      <c r="C47" s="118" t="s">
        <v>82</v>
      </c>
      <c r="D47" s="119" t="s">
        <v>111</v>
      </c>
      <c r="E47" s="177">
        <v>145943</v>
      </c>
      <c r="F47" s="177" t="s">
        <v>141</v>
      </c>
      <c r="G47" s="177" t="s">
        <v>114</v>
      </c>
      <c r="H47" s="179">
        <v>445948.45</v>
      </c>
      <c r="I47" s="179">
        <v>460774.96</v>
      </c>
      <c r="J47" s="179">
        <v>445948.45</v>
      </c>
      <c r="K47" s="179">
        <v>460774.96</v>
      </c>
      <c r="L47" s="177" t="s">
        <v>115</v>
      </c>
      <c r="M47" s="177" t="s">
        <v>115</v>
      </c>
      <c r="N47" s="177" t="s">
        <v>142</v>
      </c>
      <c r="O47" s="177" t="s">
        <v>141</v>
      </c>
      <c r="P47" s="177" t="s">
        <v>115</v>
      </c>
      <c r="Q47" s="177" t="s">
        <v>115</v>
      </c>
      <c r="R47" s="177" t="s">
        <v>115</v>
      </c>
      <c r="S47" s="177" t="s">
        <v>115</v>
      </c>
      <c r="T47" s="177" t="s">
        <v>117</v>
      </c>
      <c r="U47" s="177"/>
      <c r="V47" s="177" t="s">
        <v>118</v>
      </c>
      <c r="W47" s="118" t="s">
        <v>83</v>
      </c>
      <c r="X47" s="106"/>
      <c r="Y47" s="105"/>
      <c r="Z47" s="106"/>
      <c r="AA47" s="105"/>
      <c r="AB47" s="118" t="s">
        <v>86</v>
      </c>
      <c r="AC47" s="177"/>
      <c r="AD47" s="190"/>
      <c r="AE47" s="198"/>
      <c r="AF47" s="199"/>
      <c r="AG47" s="200"/>
      <c r="AH47" s="199"/>
      <c r="AI47" s="200"/>
      <c r="AJ47" s="199"/>
      <c r="AK47" s="200"/>
      <c r="AL47" s="199"/>
      <c r="AM47" s="201"/>
      <c r="AN47" s="201"/>
      <c r="AO47" s="201"/>
      <c r="AP47" s="126" t="s">
        <v>112</v>
      </c>
      <c r="AQ47" s="73"/>
      <c r="AR47" s="109" t="str">
        <f t="shared" si="0"/>
        <v/>
      </c>
      <c r="AS47" s="110" t="str">
        <f t="shared" si="1"/>
        <v/>
      </c>
      <c r="AT47" s="111" t="str">
        <f t="shared" si="2"/>
        <v/>
      </c>
      <c r="AU47" s="112" t="str">
        <f t="shared" si="3"/>
        <v/>
      </c>
      <c r="AV47" s="110" t="str">
        <f t="shared" si="4"/>
        <v/>
      </c>
      <c r="AW47" s="113" t="str">
        <f t="shared" si="5"/>
        <v/>
      </c>
      <c r="AX47" s="109" t="str">
        <f t="shared" si="6"/>
        <v/>
      </c>
      <c r="AY47" s="110" t="str">
        <f t="shared" si="7"/>
        <v/>
      </c>
      <c r="AZ47" s="111" t="str">
        <f t="shared" si="8"/>
        <v/>
      </c>
      <c r="BA47" s="20"/>
      <c r="BB47" s="20"/>
      <c r="BC47" s="20"/>
      <c r="BD47" s="20"/>
      <c r="BE47" s="20"/>
      <c r="BF47" s="114" t="str">
        <f t="shared" si="9"/>
        <v>Afectat sau NU?</v>
      </c>
      <c r="BG47" s="110" t="str">
        <f t="shared" si="10"/>
        <v>-</v>
      </c>
      <c r="BH47" s="111" t="str">
        <f t="shared" si="11"/>
        <v>-</v>
      </c>
      <c r="BI47" s="115" t="str">
        <f t="shared" si="12"/>
        <v>Afectat sau NU?</v>
      </c>
      <c r="BJ47" s="110" t="str">
        <f t="shared" si="13"/>
        <v>-</v>
      </c>
      <c r="BK47" s="113" t="str">
        <f t="shared" si="14"/>
        <v>-</v>
      </c>
      <c r="BL47" s="114" t="str">
        <f t="shared" si="15"/>
        <v>Afectat sau NU?</v>
      </c>
      <c r="BM47" s="110" t="str">
        <f t="shared" si="16"/>
        <v>-</v>
      </c>
      <c r="BN47" s="111" t="str">
        <f t="shared" si="17"/>
        <v>-</v>
      </c>
    </row>
    <row r="48" spans="1:66" s="20" customFormat="1" x14ac:dyDescent="0.25">
      <c r="A48" s="63">
        <f t="shared" si="36"/>
        <v>33</v>
      </c>
      <c r="B48" s="64" t="s">
        <v>115</v>
      </c>
      <c r="C48" s="64" t="s">
        <v>82</v>
      </c>
      <c r="D48" s="65" t="s">
        <v>187</v>
      </c>
      <c r="E48" s="64">
        <v>67256</v>
      </c>
      <c r="F48" s="64" t="s">
        <v>188</v>
      </c>
      <c r="G48" s="64" t="s">
        <v>189</v>
      </c>
      <c r="H48" s="66">
        <v>561573.52</v>
      </c>
      <c r="I48" s="66">
        <v>374102.03</v>
      </c>
      <c r="J48" s="66">
        <v>561573.52</v>
      </c>
      <c r="K48" s="66">
        <v>374102.03</v>
      </c>
      <c r="L48" s="64" t="s">
        <v>115</v>
      </c>
      <c r="M48" s="64" t="s">
        <v>115</v>
      </c>
      <c r="N48" s="64" t="s">
        <v>190</v>
      </c>
      <c r="O48" s="64" t="s">
        <v>188</v>
      </c>
      <c r="P48" s="64" t="s">
        <v>115</v>
      </c>
      <c r="Q48" s="64" t="s">
        <v>115</v>
      </c>
      <c r="R48" s="64" t="s">
        <v>115</v>
      </c>
      <c r="S48" s="64" t="s">
        <v>115</v>
      </c>
      <c r="T48" s="64" t="s">
        <v>117</v>
      </c>
      <c r="U48" s="64"/>
      <c r="V48" s="64" t="s">
        <v>160</v>
      </c>
      <c r="W48" s="270" t="s">
        <v>197</v>
      </c>
      <c r="X48" s="67"/>
      <c r="Y48" s="68"/>
      <c r="Z48" s="67"/>
      <c r="AA48" s="68"/>
      <c r="AB48" s="64" t="s">
        <v>88</v>
      </c>
      <c r="AC48" s="64"/>
      <c r="AD48" s="69"/>
      <c r="AE48" s="87"/>
      <c r="AF48" s="85"/>
      <c r="AG48" s="84"/>
      <c r="AH48" s="85"/>
      <c r="AI48" s="84"/>
      <c r="AJ48" s="85"/>
      <c r="AK48" s="84"/>
      <c r="AL48" s="85"/>
      <c r="AM48" s="88"/>
      <c r="AN48" s="88"/>
      <c r="AO48" s="88"/>
      <c r="AP48" s="193" t="s">
        <v>196</v>
      </c>
      <c r="AQ48" s="73"/>
      <c r="AR48" s="90" t="str">
        <f t="shared" ref="AR48:AR50" si="109">IF(B48="X",IF(AN48="","Afectat sau NU?",IF(AN48="DA",IF(((AK48+AL48)-(AE48+AF48))*24&lt;-720,"Neinformat",((AK48+AL48)-(AE48+AF48))*24),"Nu a fost afectat producator/consumator")),"")</f>
        <v/>
      </c>
      <c r="AS48" s="91" t="str">
        <f t="shared" ref="AS48:AS50" si="110">IF(B48="X",IF(AN48="DA",IF(AR48&lt;6,LEN(TRIM(V48))-LEN(SUBSTITUTE(V48,CHAR(44),""))+1,0),"-"),"")</f>
        <v/>
      </c>
      <c r="AT48" s="92" t="str">
        <f t="shared" ref="AT48:AT50" si="111">IF(B48="X",IF(AN48="DA",LEN(TRIM(V48))-LEN(SUBSTITUTE(V48,CHAR(44),""))+1,"-"),"")</f>
        <v/>
      </c>
      <c r="AU48" s="93" t="str">
        <f t="shared" ref="AU48:AU50" si="112">IF(B48="X",IF(AN48="","Afectat sau NU?",IF(AN48="DA",IF(((AI48+AJ48)-(AE48+AF48))*24&lt;-720,"Neinformat",((AI48+AJ48)-(AE48+AF48))*24),"Nu a fost afectat producator/consumator")),"")</f>
        <v/>
      </c>
      <c r="AV48" s="91" t="str">
        <f t="shared" ref="AV48:AV50" si="113">IF(B48="X",IF(AN48="DA",IF(AU48&lt;6,LEN(TRIM(U48))-LEN(SUBSTITUTE(U48,CHAR(44),""))+1,0),"-"),"")</f>
        <v/>
      </c>
      <c r="AW48" s="94" t="str">
        <f t="shared" ref="AW48:AW50" si="114">IF(B48="X",IF(AN48="DA",LEN(TRIM(U48))-LEN(SUBSTITUTE(U48,CHAR(44),""))+1,"-"),"")</f>
        <v/>
      </c>
      <c r="AX48" s="90" t="str">
        <f t="shared" ref="AX48:AX50" si="115">IF(B48="X",IF(AN48="","Afectat sau NU?",IF(AN48="DA",((AG48+AH48)-(AE48+AF48))*24,"Nu a fost afectat producator/consumator")),"")</f>
        <v/>
      </c>
      <c r="AY48" s="91" t="str">
        <f t="shared" ref="AY48:AY50" si="116">IF(B48="X",IF(AN48="DA",IF(AX48&gt;24,IF(BA48="NU",0,LEN(TRIM(V48))-LEN(SUBSTITUTE(V48,CHAR(44),""))+1),0),"-"),"")</f>
        <v/>
      </c>
      <c r="AZ48" s="92" t="str">
        <f t="shared" ref="AZ48:AZ50" si="117">IF(B48="X",IF(AN48="DA",IF(AX48&gt;24,LEN(TRIM(V48))-LEN(SUBSTITUTE(V48,CHAR(44),""))+1,0),"-"),"")</f>
        <v/>
      </c>
      <c r="BF48" s="95" t="str">
        <f t="shared" ref="BF48:BF50" si="118">IF(C48="X",IF(AN48="","Afectat sau NU?",IF(AN48="DA",IF(AK48="","Neinformat",NETWORKDAYS(AK48+AL48,AE48+AF48,$BS$2:$BS$14)-2),"Nu a fost afectat producator/consumator")),"")</f>
        <v>Afectat sau NU?</v>
      </c>
      <c r="BG48" s="91" t="str">
        <f t="shared" ref="BG48:BG50" si="119">IF(C48="X",IF(AN48="DA",IF(AND(BF48&gt;=5,AK48&lt;&gt;""),LEN(TRIM(V48))-LEN(SUBSTITUTE(V48,CHAR(44),""))+1,0),"-"),"")</f>
        <v>-</v>
      </c>
      <c r="BH48" s="92" t="str">
        <f t="shared" ref="BH48:BH50" si="120">IF(C48="X",IF(AN48="DA",LEN(TRIM(V48))-LEN(SUBSTITUTE(V48,CHAR(44),""))+1,"-"),"")</f>
        <v>-</v>
      </c>
      <c r="BI48" s="96" t="str">
        <f t="shared" ref="BI48:BI50" si="121">IF(C48="X",IF(AN48="","Afectat sau NU?",IF(AN48="DA",IF(AI48="","Neinformat",NETWORKDAYS(AI48+AJ48,AE48+AF48,$BS$2:$BS$14)-2),"Nu a fost afectat producator/consumator")),"")</f>
        <v>Afectat sau NU?</v>
      </c>
      <c r="BJ48" s="91" t="str">
        <f t="shared" ref="BJ48:BJ50" si="122">IF(C48="X",IF(AN48="DA",IF(AND(BI48&gt;=5,AI48&lt;&gt;""),LEN(TRIM(U48))-LEN(SUBSTITUTE(U48,CHAR(44),""))+1,0),"-"),"")</f>
        <v>-</v>
      </c>
      <c r="BK48" s="94" t="str">
        <f t="shared" ref="BK48:BK50" si="123">IF(C48="X",IF(AN48="DA",LEN(TRIM(U48))-LEN(SUBSTITUTE(U48,CHAR(44),""))+1,"-"),"")</f>
        <v>-</v>
      </c>
      <c r="BL48" s="95" t="str">
        <f t="shared" ref="BL48:BL50" si="124">IF(C48="X",IF(AN48="","Afectat sau NU?",IF(AN48="DA",((AG48+AH48)-(Z48+AA48))*24,"Nu a fost afectat producator/consumator")),"")</f>
        <v>Afectat sau NU?</v>
      </c>
      <c r="BM48" s="91" t="str">
        <f t="shared" ref="BM48:BM50" si="125">IF(C48="X",IF(AN48&lt;&gt;"DA","-",IF(AND(AN48="DA",BL48&lt;=0),LEN(TRIM(V48))-LEN(SUBSTITUTE(V48,CHAR(44),""))+1+LEN(TRIM(U48))-LEN(SUBSTITUTE(U48,CHAR(44),""))+1,0)),"")</f>
        <v>-</v>
      </c>
      <c r="BN48" s="92" t="str">
        <f t="shared" ref="BN48:BN50" si="126">IF(C48="X",IF(AN48="DA",LEN(TRIM(V48))-LEN(SUBSTITUTE(V48,CHAR(44),""))+1+LEN(TRIM(U48))-LEN(SUBSTITUTE(U48,CHAR(44),""))+1,"-"),"")</f>
        <v>-</v>
      </c>
    </row>
    <row r="49" spans="1:66" s="13" customFormat="1" x14ac:dyDescent="0.25">
      <c r="A49" s="80">
        <f t="shared" si="36"/>
        <v>34</v>
      </c>
      <c r="B49" s="81" t="s">
        <v>115</v>
      </c>
      <c r="C49" s="191" t="s">
        <v>82</v>
      </c>
      <c r="D49" s="192" t="s">
        <v>187</v>
      </c>
      <c r="E49" s="81">
        <v>134238</v>
      </c>
      <c r="F49" s="81" t="s">
        <v>191</v>
      </c>
      <c r="G49" s="81" t="s">
        <v>192</v>
      </c>
      <c r="H49" s="83">
        <v>566412.39</v>
      </c>
      <c r="I49" s="83">
        <v>374268.11</v>
      </c>
      <c r="J49" s="83">
        <v>566412.39</v>
      </c>
      <c r="K49" s="83">
        <v>374268.11</v>
      </c>
      <c r="L49" s="81" t="s">
        <v>115</v>
      </c>
      <c r="M49" s="81" t="s">
        <v>115</v>
      </c>
      <c r="N49" s="81" t="s">
        <v>193</v>
      </c>
      <c r="O49" s="81" t="s">
        <v>191</v>
      </c>
      <c r="P49" s="81" t="s">
        <v>115</v>
      </c>
      <c r="Q49" s="81" t="s">
        <v>115</v>
      </c>
      <c r="R49" s="81" t="s">
        <v>115</v>
      </c>
      <c r="S49" s="81" t="s">
        <v>115</v>
      </c>
      <c r="T49" s="81" t="s">
        <v>117</v>
      </c>
      <c r="U49" s="81"/>
      <c r="V49" s="81" t="s">
        <v>160</v>
      </c>
      <c r="W49" s="268" t="s">
        <v>197</v>
      </c>
      <c r="X49" s="84"/>
      <c r="Y49" s="85"/>
      <c r="Z49" s="84"/>
      <c r="AA49" s="85"/>
      <c r="AB49" s="191" t="s">
        <v>88</v>
      </c>
      <c r="AC49" s="81"/>
      <c r="AD49" s="86"/>
      <c r="AE49" s="194"/>
      <c r="AF49" s="195"/>
      <c r="AG49" s="196"/>
      <c r="AH49" s="195"/>
      <c r="AI49" s="196"/>
      <c r="AJ49" s="195"/>
      <c r="AK49" s="196"/>
      <c r="AL49" s="195"/>
      <c r="AM49" s="197"/>
      <c r="AN49" s="197"/>
      <c r="AO49" s="197"/>
      <c r="AP49" s="193" t="s">
        <v>196</v>
      </c>
      <c r="AQ49" s="73"/>
      <c r="AR49" s="90" t="str">
        <f t="shared" si="109"/>
        <v/>
      </c>
      <c r="AS49" s="91" t="str">
        <f t="shared" si="110"/>
        <v/>
      </c>
      <c r="AT49" s="92" t="str">
        <f t="shared" si="111"/>
        <v/>
      </c>
      <c r="AU49" s="93" t="str">
        <f t="shared" si="112"/>
        <v/>
      </c>
      <c r="AV49" s="91" t="str">
        <f t="shared" si="113"/>
        <v/>
      </c>
      <c r="AW49" s="94" t="str">
        <f t="shared" si="114"/>
        <v/>
      </c>
      <c r="AX49" s="90" t="str">
        <f t="shared" si="115"/>
        <v/>
      </c>
      <c r="AY49" s="91" t="str">
        <f t="shared" si="116"/>
        <v/>
      </c>
      <c r="AZ49" s="92" t="str">
        <f t="shared" si="117"/>
        <v/>
      </c>
      <c r="BA49" s="20"/>
      <c r="BB49" s="20"/>
      <c r="BC49" s="20"/>
      <c r="BD49" s="20"/>
      <c r="BE49" s="20"/>
      <c r="BF49" s="95" t="str">
        <f t="shared" si="118"/>
        <v>Afectat sau NU?</v>
      </c>
      <c r="BG49" s="91" t="str">
        <f t="shared" si="119"/>
        <v>-</v>
      </c>
      <c r="BH49" s="92" t="str">
        <f t="shared" si="120"/>
        <v>-</v>
      </c>
      <c r="BI49" s="96" t="str">
        <f t="shared" si="121"/>
        <v>Afectat sau NU?</v>
      </c>
      <c r="BJ49" s="91" t="str">
        <f t="shared" si="122"/>
        <v>-</v>
      </c>
      <c r="BK49" s="94" t="str">
        <f t="shared" si="123"/>
        <v>-</v>
      </c>
      <c r="BL49" s="95" t="str">
        <f t="shared" si="124"/>
        <v>Afectat sau NU?</v>
      </c>
      <c r="BM49" s="91" t="str">
        <f t="shared" si="125"/>
        <v>-</v>
      </c>
      <c r="BN49" s="92" t="str">
        <f t="shared" si="126"/>
        <v>-</v>
      </c>
    </row>
    <row r="50" spans="1:66" s="13" customFormat="1" ht="13.5" thickBot="1" x14ac:dyDescent="0.3">
      <c r="A50" s="176">
        <f t="shared" si="36"/>
        <v>35</v>
      </c>
      <c r="B50" s="177" t="s">
        <v>115</v>
      </c>
      <c r="C50" s="118" t="s">
        <v>82</v>
      </c>
      <c r="D50" s="119" t="s">
        <v>187</v>
      </c>
      <c r="E50" s="177">
        <v>67265</v>
      </c>
      <c r="F50" s="177" t="s">
        <v>188</v>
      </c>
      <c r="G50" s="177" t="s">
        <v>189</v>
      </c>
      <c r="H50" s="179">
        <v>561822.71999999997</v>
      </c>
      <c r="I50" s="179">
        <v>373131.93</v>
      </c>
      <c r="J50" s="179">
        <v>561822.71999999997</v>
      </c>
      <c r="K50" s="179">
        <v>373131.93</v>
      </c>
      <c r="L50" s="177" t="s">
        <v>115</v>
      </c>
      <c r="M50" s="177" t="s">
        <v>115</v>
      </c>
      <c r="N50" s="177" t="s">
        <v>115</v>
      </c>
      <c r="O50" s="177" t="s">
        <v>115</v>
      </c>
      <c r="P50" s="177" t="s">
        <v>115</v>
      </c>
      <c r="Q50" s="177" t="s">
        <v>115</v>
      </c>
      <c r="R50" s="177" t="s">
        <v>194</v>
      </c>
      <c r="S50" s="177" t="s">
        <v>188</v>
      </c>
      <c r="T50" s="177" t="s">
        <v>145</v>
      </c>
      <c r="U50" s="177"/>
      <c r="V50" s="177" t="s">
        <v>195</v>
      </c>
      <c r="W50" s="269" t="s">
        <v>197</v>
      </c>
      <c r="X50" s="106"/>
      <c r="Y50" s="105"/>
      <c r="Z50" s="106"/>
      <c r="AA50" s="105"/>
      <c r="AB50" s="118" t="s">
        <v>88</v>
      </c>
      <c r="AC50" s="177"/>
      <c r="AD50" s="190"/>
      <c r="AE50" s="198"/>
      <c r="AF50" s="199"/>
      <c r="AG50" s="200"/>
      <c r="AH50" s="199"/>
      <c r="AI50" s="200"/>
      <c r="AJ50" s="199"/>
      <c r="AK50" s="200"/>
      <c r="AL50" s="199"/>
      <c r="AM50" s="201"/>
      <c r="AN50" s="201"/>
      <c r="AO50" s="201"/>
      <c r="AP50" s="126" t="s">
        <v>196</v>
      </c>
      <c r="AQ50" s="73"/>
      <c r="AR50" s="109" t="str">
        <f t="shared" si="109"/>
        <v/>
      </c>
      <c r="AS50" s="110" t="str">
        <f t="shared" si="110"/>
        <v/>
      </c>
      <c r="AT50" s="111" t="str">
        <f t="shared" si="111"/>
        <v/>
      </c>
      <c r="AU50" s="112" t="str">
        <f t="shared" si="112"/>
        <v/>
      </c>
      <c r="AV50" s="110" t="str">
        <f t="shared" si="113"/>
        <v/>
      </c>
      <c r="AW50" s="113" t="str">
        <f t="shared" si="114"/>
        <v/>
      </c>
      <c r="AX50" s="109" t="str">
        <f t="shared" si="115"/>
        <v/>
      </c>
      <c r="AY50" s="110" t="str">
        <f t="shared" si="116"/>
        <v/>
      </c>
      <c r="AZ50" s="111" t="str">
        <f t="shared" si="117"/>
        <v/>
      </c>
      <c r="BA50" s="20"/>
      <c r="BB50" s="20"/>
      <c r="BC50" s="20"/>
      <c r="BD50" s="20"/>
      <c r="BE50" s="20"/>
      <c r="BF50" s="114" t="str">
        <f t="shared" si="118"/>
        <v>Afectat sau NU?</v>
      </c>
      <c r="BG50" s="110" t="str">
        <f t="shared" si="119"/>
        <v>-</v>
      </c>
      <c r="BH50" s="111" t="str">
        <f t="shared" si="120"/>
        <v>-</v>
      </c>
      <c r="BI50" s="115" t="str">
        <f t="shared" si="121"/>
        <v>Afectat sau NU?</v>
      </c>
      <c r="BJ50" s="110" t="str">
        <f t="shared" si="122"/>
        <v>-</v>
      </c>
      <c r="BK50" s="113" t="str">
        <f t="shared" si="123"/>
        <v>-</v>
      </c>
      <c r="BL50" s="114" t="str">
        <f t="shared" si="124"/>
        <v>Afectat sau NU?</v>
      </c>
      <c r="BM50" s="110" t="str">
        <f t="shared" si="125"/>
        <v>-</v>
      </c>
      <c r="BN50" s="111" t="str">
        <f t="shared" si="126"/>
        <v>-</v>
      </c>
    </row>
  </sheetData>
  <sheetProtection algorithmName="SHA-512" hashValue="SGElrnMf3Clt0Q/AKKUK+FFAF0XLK16NdMag5cAyMM02WYahZ8sKw+9T2uoHZL0fkuka6LcHQmeLy+jctC8hYQ==" saltValue="EtTKiTykOnMbYZqhh5JuHQ==" spinCount="100000" sheet="1" objects="1" scenarios="1" selectLockedCells="1" autoFilter="0" selectUnlockedCells="1"/>
  <autoFilter ref="A14:BV47" xr:uid="{00000000-0009-0000-0000-000000000000}"/>
  <mergeCells count="74">
    <mergeCell ref="AJ13:AJ14"/>
    <mergeCell ref="AK13:AK14"/>
    <mergeCell ref="W11:W14"/>
    <mergeCell ref="AA13:AA14"/>
    <mergeCell ref="Z13:Z14"/>
    <mergeCell ref="Y13:Y14"/>
    <mergeCell ref="A9:AD9"/>
    <mergeCell ref="AN11:AN14"/>
    <mergeCell ref="L11:S11"/>
    <mergeCell ref="P13:Q13"/>
    <mergeCell ref="T11:T14"/>
    <mergeCell ref="U11:V13"/>
    <mergeCell ref="AM11:AM14"/>
    <mergeCell ref="N13:O13"/>
    <mergeCell ref="L13:M13"/>
    <mergeCell ref="AL13:AL14"/>
    <mergeCell ref="AI11:AJ12"/>
    <mergeCell ref="AK11:AL12"/>
    <mergeCell ref="AI13:AI14"/>
    <mergeCell ref="B11:C12"/>
    <mergeCell ref="C13:C14"/>
    <mergeCell ref="B13:B14"/>
    <mergeCell ref="A11:A14"/>
    <mergeCell ref="P12:S12"/>
    <mergeCell ref="R13:S13"/>
    <mergeCell ref="H12:I13"/>
    <mergeCell ref="D11:D14"/>
    <mergeCell ref="E11:K11"/>
    <mergeCell ref="G12:G14"/>
    <mergeCell ref="F12:F14"/>
    <mergeCell ref="E12:E14"/>
    <mergeCell ref="J12:K13"/>
    <mergeCell ref="L12:O12"/>
    <mergeCell ref="BF10:BH10"/>
    <mergeCell ref="BA11:BA14"/>
    <mergeCell ref="AR11:AR14"/>
    <mergeCell ref="AS11:AS14"/>
    <mergeCell ref="AT11:AT14"/>
    <mergeCell ref="AU11:AU14"/>
    <mergeCell ref="AX11:AX14"/>
    <mergeCell ref="AY11:AY14"/>
    <mergeCell ref="AX10:BA10"/>
    <mergeCell ref="BJ11:BJ14"/>
    <mergeCell ref="BK11:BK14"/>
    <mergeCell ref="AD11:AD14"/>
    <mergeCell ref="AB11:AB14"/>
    <mergeCell ref="X13:X14"/>
    <mergeCell ref="AO11:AO14"/>
    <mergeCell ref="AP11:AP14"/>
    <mergeCell ref="AE11:AF12"/>
    <mergeCell ref="AG11:AH12"/>
    <mergeCell ref="AE13:AE14"/>
    <mergeCell ref="AF13:AF14"/>
    <mergeCell ref="AG13:AG14"/>
    <mergeCell ref="AH13:AH14"/>
    <mergeCell ref="Z11:AA12"/>
    <mergeCell ref="X11:Y12"/>
    <mergeCell ref="AC11:AC14"/>
    <mergeCell ref="AR9:BA9"/>
    <mergeCell ref="BF9:BN9"/>
    <mergeCell ref="BL11:BL14"/>
    <mergeCell ref="BM11:BM14"/>
    <mergeCell ref="BN11:BN14"/>
    <mergeCell ref="AZ11:AZ14"/>
    <mergeCell ref="AR10:AT10"/>
    <mergeCell ref="AU10:AW10"/>
    <mergeCell ref="AV11:AV14"/>
    <mergeCell ref="AW11:AW14"/>
    <mergeCell ref="BL10:BN10"/>
    <mergeCell ref="BI10:BK10"/>
    <mergeCell ref="BF11:BF14"/>
    <mergeCell ref="BG11:BG14"/>
    <mergeCell ref="BH11:BH14"/>
    <mergeCell ref="BI11:BI14"/>
  </mergeCells>
  <conditionalFormatting sqref="AR8:AZ8 BF8:BN8 BF9 BF11:BN14 BF15:BP15 AR10:AX10 BF10:BL10 BO46:BP47 BF51:BP1048576 BO38:BP38 AR11:AZ47 BF16:BN47 AR51:AZ1048576">
    <cfRule type="expression" dxfId="87" priority="1498">
      <formula>_xlfn.ISFORMULA(AR8)</formula>
    </cfRule>
  </conditionalFormatting>
  <conditionalFormatting sqref="AU8 AX8 AR8 AR10:AR47 AX10:AX47 AU10:AU47 BF8:BF47 BI8:BI47 BL8:BL47 BL51:BL1048576 BI51:BI1048576 BF51:BF1048576 AU51:AU1048576 AX51:AX1048576 AR51:AR1048576">
    <cfRule type="containsText" dxfId="86" priority="1495" operator="containsText" text="Afectat sau NU?">
      <formula>NOT(ISERROR(SEARCH("Afectat sau NU?",AR8)))</formula>
    </cfRule>
  </conditionalFormatting>
  <conditionalFormatting sqref="A8:AD8 A12:AC14 A15:AD15 V34:AD35 D39 A46:B47 F46:G47 U46:V47 N46:O47 X46:AA47 AC46:AD47 P39:AD39 B34:T35 B38:C39 A10:AD11 A9 E51:AD1048576 A51:C1048576 A16:A45">
    <cfRule type="expression" dxfId="85" priority="1494">
      <formula>IF(LEFT($AC8,9)="Efectuată",1,0)</formula>
    </cfRule>
  </conditionalFormatting>
  <conditionalFormatting sqref="D51:D1048226">
    <cfRule type="expression" dxfId="84" priority="1501">
      <formula>IF(LEFT($AC55,9)="Efectuată",1,0)</formula>
    </cfRule>
  </conditionalFormatting>
  <conditionalFormatting sqref="B16:AD26">
    <cfRule type="expression" dxfId="83" priority="1411">
      <formula>IF(LEFT($AC16,9)="Efectuată",1,0)</formula>
    </cfRule>
  </conditionalFormatting>
  <conditionalFormatting sqref="BO16:BP26">
    <cfRule type="expression" dxfId="82" priority="1410">
      <formula>_xlfn.ISFORMULA(BO16)</formula>
    </cfRule>
  </conditionalFormatting>
  <conditionalFormatting sqref="L32:M33 V31:X33 Z31:AD33 B31:D33 T31:T33">
    <cfRule type="expression" dxfId="81" priority="1398">
      <formula>IF(LEFT($AC31,9)="Efectuată",1,0)</formula>
    </cfRule>
  </conditionalFormatting>
  <conditionalFormatting sqref="BO31:BP33">
    <cfRule type="expression" dxfId="80" priority="1397">
      <formula>_xlfn.ISFORMULA(BO31)</formula>
    </cfRule>
  </conditionalFormatting>
  <conditionalFormatting sqref="B27:D27 N27:AD27 F27:G27 B28:AD28">
    <cfRule type="expression" dxfId="79" priority="1367">
      <formula>IF(LEFT($AC27,9)="Efectuată",1,0)</formula>
    </cfRule>
  </conditionalFormatting>
  <conditionalFormatting sqref="BO27:BP28">
    <cfRule type="expression" dxfId="78" priority="1366">
      <formula>_xlfn.ISFORMULA(BO27)</formula>
    </cfRule>
  </conditionalFormatting>
  <conditionalFormatting sqref="B29:AD29">
    <cfRule type="expression" dxfId="77" priority="1349">
      <formula>IF(LEFT($AC29,9)="Efectuată",1,0)</formula>
    </cfRule>
  </conditionalFormatting>
  <conditionalFormatting sqref="BO29:BP29">
    <cfRule type="expression" dxfId="76" priority="1348">
      <formula>_xlfn.ISFORMULA(BO29)</formula>
    </cfRule>
  </conditionalFormatting>
  <conditionalFormatting sqref="BO30:BP30">
    <cfRule type="expression" dxfId="75" priority="1347">
      <formula>_xlfn.ISFORMULA(BO30)</formula>
    </cfRule>
  </conditionalFormatting>
  <conditionalFormatting sqref="E30:H30 L30:T30 V30:AD30">
    <cfRule type="expression" dxfId="74" priority="1344">
      <formula>IF(LEFT($AC30,9)="Efectuată",1,0)</formula>
    </cfRule>
  </conditionalFormatting>
  <conditionalFormatting sqref="B30:D30">
    <cfRule type="expression" dxfId="73" priority="1342">
      <formula>IF(LEFT($AC30,9)="Efectuată",1,0)</formula>
    </cfRule>
  </conditionalFormatting>
  <conditionalFormatting sqref="I30">
    <cfRule type="expression" dxfId="72" priority="1341">
      <formula>IF(LEFT($AC30,9)="Efectuată",1,0)</formula>
    </cfRule>
  </conditionalFormatting>
  <conditionalFormatting sqref="J30">
    <cfRule type="expression" dxfId="71" priority="1340">
      <formula>IF(LEFT($AC30,9)="Efectuată",1,0)</formula>
    </cfRule>
  </conditionalFormatting>
  <conditionalFormatting sqref="K30">
    <cfRule type="expression" dxfId="70" priority="1339">
      <formula>IF(LEFT($AC30,9)="Efectuată",1,0)</formula>
    </cfRule>
  </conditionalFormatting>
  <conditionalFormatting sqref="BO34:BP35">
    <cfRule type="expression" dxfId="69" priority="1332">
      <formula>_xlfn.ISFORMULA(BO34)</formula>
    </cfRule>
  </conditionalFormatting>
  <conditionalFormatting sqref="B36:AD37">
    <cfRule type="expression" dxfId="68" priority="1309">
      <formula>IF(LEFT($AC36,9)="Efectuată",1,0)</formula>
    </cfRule>
  </conditionalFormatting>
  <conditionalFormatting sqref="BO36:BP37">
    <cfRule type="expression" dxfId="67" priority="1308">
      <formula>_xlfn.ISFORMULA(BO36)</formula>
    </cfRule>
  </conditionalFormatting>
  <conditionalFormatting sqref="D38 P38:AD38">
    <cfRule type="expression" dxfId="66" priority="1217">
      <formula>IF(LEFT($AC38,9)="Efectuată",1,0)</formula>
    </cfRule>
  </conditionalFormatting>
  <conditionalFormatting sqref="H40:I40 L40:S42">
    <cfRule type="expression" dxfId="65" priority="1075">
      <formula>IF(LEFT($AC40,9)="Efectuată",1,0)</formula>
    </cfRule>
  </conditionalFormatting>
  <conditionalFormatting sqref="B40:G42 U40:AD42">
    <cfRule type="expression" dxfId="64" priority="1069">
      <formula>IF(LEFT($AC40,9)="Efectuată",1,0)</formula>
    </cfRule>
  </conditionalFormatting>
  <conditionalFormatting sqref="BO40:BP42">
    <cfRule type="expression" dxfId="63" priority="1068">
      <formula>_xlfn.ISFORMULA(BO40)</formula>
    </cfRule>
  </conditionalFormatting>
  <conditionalFormatting sqref="T40:T42">
    <cfRule type="expression" dxfId="62" priority="1065">
      <formula>IF(LEFT($AC40,9)="Efectuată",1,0)</formula>
    </cfRule>
  </conditionalFormatting>
  <conditionalFormatting sqref="BO39:BP39">
    <cfRule type="expression" dxfId="61" priority="1056">
      <formula>_xlfn.ISFORMULA(BO39)</formula>
    </cfRule>
  </conditionalFormatting>
  <conditionalFormatting sqref="N43:O43">
    <cfRule type="expression" dxfId="60" priority="1040">
      <formula>IF(LEFT($AC43,9)="Efectuată",1,0)</formula>
    </cfRule>
  </conditionalFormatting>
  <conditionalFormatting sqref="U43:AD43 B43:D43 F43:G43">
    <cfRule type="expression" dxfId="59" priority="1034">
      <formula>IF(LEFT($AC43,9)="Efectuată",1,0)</formula>
    </cfRule>
  </conditionalFormatting>
  <conditionalFormatting sqref="BO43:BP43">
    <cfRule type="expression" dxfId="58" priority="1033">
      <formula>_xlfn.ISFORMULA(BO43)</formula>
    </cfRule>
  </conditionalFormatting>
  <conditionalFormatting sqref="N44:O44">
    <cfRule type="expression" dxfId="57" priority="1027">
      <formula>IF(LEFT($AC44,9)="Efectuată",1,0)</formula>
    </cfRule>
  </conditionalFormatting>
  <conditionalFormatting sqref="T43">
    <cfRule type="expression" dxfId="56" priority="1031">
      <formula>IF(LEFT($AC43,9)="Efectuată",1,0)</formula>
    </cfRule>
  </conditionalFormatting>
  <conditionalFormatting sqref="U44:V44 B44 F44:G44 X44:AA44 AC44:AD44">
    <cfRule type="expression" dxfId="55" priority="1023">
      <formula>IF(LEFT($AC44,9)="Efectuată",1,0)</formula>
    </cfRule>
  </conditionalFormatting>
  <conditionalFormatting sqref="BO44:BP44">
    <cfRule type="expression" dxfId="54" priority="1022">
      <formula>_xlfn.ISFORMULA(BO44)</formula>
    </cfRule>
  </conditionalFormatting>
  <conditionalFormatting sqref="T44">
    <cfRule type="expression" dxfId="53" priority="1020">
      <formula>IF(LEFT($AC44,9)="Efectuată",1,0)</formula>
    </cfRule>
  </conditionalFormatting>
  <conditionalFormatting sqref="N45:O45">
    <cfRule type="expression" dxfId="52" priority="1015">
      <formula>IF(LEFT($AC45,9)="Efectuată",1,0)</formula>
    </cfRule>
  </conditionalFormatting>
  <conditionalFormatting sqref="U45:V45 B45 F45:G45 X45:AA45 AC45:AD45">
    <cfRule type="expression" dxfId="51" priority="1011">
      <formula>IF(LEFT($AC45,9)="Efectuată",1,0)</formula>
    </cfRule>
  </conditionalFormatting>
  <conditionalFormatting sqref="BO45:BP45">
    <cfRule type="expression" dxfId="50" priority="1010">
      <formula>_xlfn.ISFORMULA(BO45)</formula>
    </cfRule>
  </conditionalFormatting>
  <conditionalFormatting sqref="E31:K33">
    <cfRule type="expression" dxfId="49" priority="1004">
      <formula>IF(LEFT($AC31,9)="Efectuată",1,0)</formula>
    </cfRule>
  </conditionalFormatting>
  <conditionalFormatting sqref="Y31:Y33">
    <cfRule type="expression" dxfId="48" priority="1002">
      <formula>IF(LEFT($AC31,9)="Efectuată",1,0)</formula>
    </cfRule>
  </conditionalFormatting>
  <conditionalFormatting sqref="N31:O33">
    <cfRule type="expression" dxfId="47" priority="1005">
      <formula>IF(LEFT($AC31,9)="Efectuată",1,0)</formula>
    </cfRule>
  </conditionalFormatting>
  <conditionalFormatting sqref="U31:U33">
    <cfRule type="expression" dxfId="46" priority="1003">
      <formula>IF(LEFT($AC31,9)="Efectuată",1,0)</formula>
    </cfRule>
  </conditionalFormatting>
  <conditionalFormatting sqref="U30">
    <cfRule type="expression" dxfId="45" priority="998">
      <formula>IF(LEFT($AC30,9)="Efectuată",1,0)</formula>
    </cfRule>
  </conditionalFormatting>
  <conditionalFormatting sqref="U34">
    <cfRule type="expression" dxfId="44" priority="221">
      <formula>IF(LEFT($AC34,9)="Efectuată",1,0)</formula>
    </cfRule>
  </conditionalFormatting>
  <conditionalFormatting sqref="U35">
    <cfRule type="expression" dxfId="43" priority="220">
      <formula>IF(LEFT($AC35,9)="Efectuată",1,0)</formula>
    </cfRule>
  </conditionalFormatting>
  <conditionalFormatting sqref="BA1:BA8 BA15:BA47 BA51:BA1048576">
    <cfRule type="expression" dxfId="42" priority="59">
      <formula>IF(AND(ISNUMBER($AX1),$AX1&gt;24),1,0)</formula>
    </cfRule>
  </conditionalFormatting>
  <conditionalFormatting sqref="BA11:BA14">
    <cfRule type="expression" dxfId="41" priority="58">
      <formula>_xlfn.ISFORMULA(BA11)</formula>
    </cfRule>
  </conditionalFormatting>
  <conditionalFormatting sqref="BA11:BA14">
    <cfRule type="containsText" dxfId="40" priority="57" operator="containsText" text="Afectat sau NU?">
      <formula>NOT(ISERROR(SEARCH("Afectat sau NU?",BA11)))</formula>
    </cfRule>
  </conditionalFormatting>
  <conditionalFormatting sqref="H27:M27">
    <cfRule type="expression" dxfId="39" priority="49">
      <formula>IF(LEFT($AC27,9)="Efectuată",1,0)</formula>
    </cfRule>
  </conditionalFormatting>
  <conditionalFormatting sqref="E27">
    <cfRule type="expression" dxfId="38" priority="48">
      <formula>IF(LEFT($AC27,9)="Efectuată",1,0)</formula>
    </cfRule>
  </conditionalFormatting>
  <conditionalFormatting sqref="H41:K41">
    <cfRule type="expression" dxfId="37" priority="47">
      <formula>IF(LEFT($AC41,9)="Efectuată",1,0)</formula>
    </cfRule>
  </conditionalFormatting>
  <conditionalFormatting sqref="H42:K42">
    <cfRule type="expression" dxfId="36" priority="46">
      <formula>IF(LEFT($AC42,9)="Efectuată",1,0)</formula>
    </cfRule>
  </conditionalFormatting>
  <conditionalFormatting sqref="J40:K40">
    <cfRule type="expression" dxfId="35" priority="45">
      <formula>IF(LEFT($AC40,9)="Efectuată",1,0)</formula>
    </cfRule>
  </conditionalFormatting>
  <conditionalFormatting sqref="C44:D46">
    <cfRule type="expression" dxfId="34" priority="44">
      <formula>IF(LEFT($AC44,9)="Efectuată",1,0)</formula>
    </cfRule>
  </conditionalFormatting>
  <conditionalFormatting sqref="C47:D47">
    <cfRule type="expression" dxfId="33" priority="43">
      <formula>IF(LEFT($AC47,9)="Efectuată",1,0)</formula>
    </cfRule>
  </conditionalFormatting>
  <conditionalFormatting sqref="T45:T47">
    <cfRule type="expression" dxfId="32" priority="42">
      <formula>IF(LEFT($AC45,9)="Efectuată",1,0)</formula>
    </cfRule>
  </conditionalFormatting>
  <conditionalFormatting sqref="E43">
    <cfRule type="expression" dxfId="31" priority="41">
      <formula>IF(LEFT($AC43,9)="Efectuată",1,0)</formula>
    </cfRule>
  </conditionalFormatting>
  <conditionalFormatting sqref="H43:M43">
    <cfRule type="expression" dxfId="30" priority="40">
      <formula>IF(LEFT($AC43,9)="Efectuată",1,0)</formula>
    </cfRule>
  </conditionalFormatting>
  <conditionalFormatting sqref="E44:E47">
    <cfRule type="expression" dxfId="29" priority="39">
      <formula>IF(LEFT($AC44,9)="Efectuată",1,0)</formula>
    </cfRule>
  </conditionalFormatting>
  <conditionalFormatting sqref="H44:M47">
    <cfRule type="expression" dxfId="28" priority="38">
      <formula>IF(LEFT($AC44,9)="Efectuată",1,0)</formula>
    </cfRule>
  </conditionalFormatting>
  <conditionalFormatting sqref="P43:S47">
    <cfRule type="expression" dxfId="27" priority="37">
      <formula>IF(LEFT($AC43,9)="Efectuată",1,0)</formula>
    </cfRule>
  </conditionalFormatting>
  <conditionalFormatting sqref="W44:W47">
    <cfRule type="expression" dxfId="26" priority="36">
      <formula>IF(LEFT($AC44,9)="Efectuată",1,0)</formula>
    </cfRule>
  </conditionalFormatting>
  <conditionalFormatting sqref="AB44:AB47">
    <cfRule type="expression" dxfId="25" priority="35">
      <formula>IF(LEFT($AC44,9)="Efectuată",1,0)</formula>
    </cfRule>
  </conditionalFormatting>
  <conditionalFormatting sqref="N38:O38 E38:K38">
    <cfRule type="expression" dxfId="24" priority="31">
      <formula>IF(LEFT($AC38,9)="Efectuată",1,0)</formula>
    </cfRule>
  </conditionalFormatting>
  <conditionalFormatting sqref="L38:M38">
    <cfRule type="expression" dxfId="23" priority="30">
      <formula>IF(LEFT($AC38,9)="Efectuată",1,0)</formula>
    </cfRule>
  </conditionalFormatting>
  <conditionalFormatting sqref="N39:O39 E39:K39">
    <cfRule type="expression" dxfId="22" priority="29">
      <formula>IF(LEFT($AC39,9)="Efectuată",1,0)</formula>
    </cfRule>
  </conditionalFormatting>
  <conditionalFormatting sqref="L39:M39">
    <cfRule type="expression" dxfId="21" priority="28">
      <formula>IF(LEFT($AC39,9)="Efectuată",1,0)</formula>
    </cfRule>
  </conditionalFormatting>
  <conditionalFormatting sqref="L31:M31">
    <cfRule type="expression" dxfId="20" priority="27">
      <formula>IF(LEFT($AC31,9)="Efectuată",1,0)</formula>
    </cfRule>
  </conditionalFormatting>
  <conditionalFormatting sqref="P31:S31">
    <cfRule type="expression" dxfId="19" priority="26">
      <formula>IF(LEFT($AC31,9)="Efectuată",1,0)</formula>
    </cfRule>
  </conditionalFormatting>
  <conditionalFormatting sqref="P32:S33">
    <cfRule type="expression" dxfId="18" priority="25">
      <formula>IF(LEFT($AC32,9)="Efectuată",1,0)</formula>
    </cfRule>
  </conditionalFormatting>
  <conditionalFormatting sqref="D1048552:D1048576">
    <cfRule type="expression" dxfId="17" priority="1539">
      <formula>IF(LEFT($AC303,9)="Efectuată",1,0)</formula>
    </cfRule>
  </conditionalFormatting>
  <conditionalFormatting sqref="D1048551">
    <cfRule type="expression" dxfId="16" priority="1604">
      <formula>IF(LEFT($AC305,9)="Efectuată",1,0)</formula>
    </cfRule>
  </conditionalFormatting>
  <conditionalFormatting sqref="D1048227:D1048550">
    <cfRule type="expression" dxfId="15" priority="1847">
      <formula>IF(LEFT($AC1,9)="Efectuată",1,0)</formula>
    </cfRule>
  </conditionalFormatting>
  <conditionalFormatting sqref="BO49:BP50 AR48:AZ50 BF48:BN50">
    <cfRule type="expression" dxfId="14" priority="15">
      <formula>_xlfn.ISFORMULA(AR48)</formula>
    </cfRule>
  </conditionalFormatting>
  <conditionalFormatting sqref="AR48:AR50 AX48:AX50 AU48:AU50 BF48:BF50 BI48:BI50 BL48:BL50">
    <cfRule type="containsText" dxfId="13" priority="14" operator="containsText" text="Afectat sau NU?">
      <formula>NOT(ISERROR(SEARCH("Afectat sau NU?",AR48)))</formula>
    </cfRule>
  </conditionalFormatting>
  <conditionalFormatting sqref="A49:B50 F49:G50 U49:V50 N49:O50 X49:AA50 AC49:AD50 A48">
    <cfRule type="expression" dxfId="12" priority="13">
      <formula>IF(LEFT($AC48,9)="Efectuată",1,0)</formula>
    </cfRule>
  </conditionalFormatting>
  <conditionalFormatting sqref="N48:O48">
    <cfRule type="expression" dxfId="11" priority="12">
      <formula>IF(LEFT($AC48,9)="Efectuată",1,0)</formula>
    </cfRule>
  </conditionalFormatting>
  <conditionalFormatting sqref="U48:V48 B48 F48:G48 X48:AA48 AC48:AD48">
    <cfRule type="expression" dxfId="10" priority="11">
      <formula>IF(LEFT($AC48,9)="Efectuată",1,0)</formula>
    </cfRule>
  </conditionalFormatting>
  <conditionalFormatting sqref="BO48:BP48">
    <cfRule type="expression" dxfId="9" priority="10">
      <formula>_xlfn.ISFORMULA(BO48)</formula>
    </cfRule>
  </conditionalFormatting>
  <conditionalFormatting sqref="BA48:BA50">
    <cfRule type="expression" dxfId="8" priority="9">
      <formula>IF(AND(ISNUMBER($AX48),$AX48&gt;24),1,0)</formula>
    </cfRule>
  </conditionalFormatting>
  <conditionalFormatting sqref="C48:D49">
    <cfRule type="expression" dxfId="7" priority="8">
      <formula>IF(LEFT($AC48,9)="Efectuată",1,0)</formula>
    </cfRule>
  </conditionalFormatting>
  <conditionalFormatting sqref="C50:D50">
    <cfRule type="expression" dxfId="6" priority="7">
      <formula>IF(LEFT($AC50,9)="Efectuată",1,0)</formula>
    </cfRule>
  </conditionalFormatting>
  <conditionalFormatting sqref="T48:T50">
    <cfRule type="expression" dxfId="5" priority="6">
      <formula>IF(LEFT($AC48,9)="Efectuată",1,0)</formula>
    </cfRule>
  </conditionalFormatting>
  <conditionalFormatting sqref="E48:E50">
    <cfRule type="expression" dxfId="4" priority="5">
      <formula>IF(LEFT($AC48,9)="Efectuată",1,0)</formula>
    </cfRule>
  </conditionalFormatting>
  <conditionalFormatting sqref="H48:M50">
    <cfRule type="expression" dxfId="3" priority="4">
      <formula>IF(LEFT($AC48,9)="Efectuată",1,0)</formula>
    </cfRule>
  </conditionalFormatting>
  <conditionalFormatting sqref="P48:S50">
    <cfRule type="expression" dxfId="2" priority="3">
      <formula>IF(LEFT($AC48,9)="Efectuată",1,0)</formula>
    </cfRule>
  </conditionalFormatting>
  <conditionalFormatting sqref="W48:W50">
    <cfRule type="expression" dxfId="1" priority="2">
      <formula>IF(LEFT($AC48,9)="Efectuată",1,0)</formula>
    </cfRule>
  </conditionalFormatting>
  <conditionalFormatting sqref="AB48:AB50">
    <cfRule type="expression" dxfId="0" priority="1">
      <formula>IF(LEFT($AC48,9)="Efectuată",1,0)</formula>
    </cfRule>
  </conditionalFormatting>
  <pageMargins left="0.19" right="0.2" top="0.74803149606299213" bottom="0.28999999999999998" header="0.31496062992125984" footer="0.17"/>
  <pageSetup paperSize="8" scale="36" orientation="landscape" r:id="rId1"/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2020-07-15T15:24:27Z</dcterms:modified>
</cp:coreProperties>
</file>