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bookViews>
    <workbookView xWindow="240" yWindow="105" windowWidth="14805" windowHeight="7890"/>
  </bookViews>
  <sheets>
    <sheet name="2018-2019" sheetId="1" r:id="rId1"/>
  </sheets>
  <definedNames>
    <definedName name="_xlnm._FilterDatabase" localSheetId="0" hidden="1">'2018-2019'!$A$14:$BU$16</definedName>
    <definedName name="_xlnm.Print_Area" localSheetId="0">'2018-2019'!$A$8:$AO$15</definedName>
  </definedNames>
  <calcPr calcId="152511"/>
</workbook>
</file>

<file path=xl/calcChain.xml><?xml version="1.0" encoding="utf-8"?>
<calcChain xmlns="http://schemas.openxmlformats.org/spreadsheetml/2006/main">
  <c r="AQ29" i="1" l="1"/>
  <c r="AR29" i="1" s="1"/>
  <c r="AS29" i="1"/>
  <c r="AT29" i="1"/>
  <c r="AU29" i="1"/>
  <c r="AV29" i="1"/>
  <c r="AW29" i="1"/>
  <c r="AX29" i="1" s="1"/>
  <c r="AY29" i="1" l="1"/>
  <c r="AQ28" i="1"/>
  <c r="AR28" i="1" s="1"/>
  <c r="AS28" i="1"/>
  <c r="AT28" i="1"/>
  <c r="AU28" i="1"/>
  <c r="AV28" i="1"/>
  <c r="AW28" i="1"/>
  <c r="AX28" i="1" s="1"/>
  <c r="AQ27" i="1"/>
  <c r="AR27" i="1" s="1"/>
  <c r="AS27" i="1"/>
  <c r="AT27" i="1"/>
  <c r="AU27" i="1"/>
  <c r="AV27" i="1"/>
  <c r="AW27" i="1"/>
  <c r="AX27" i="1" s="1"/>
  <c r="AY27" i="1"/>
  <c r="AQ26" i="1"/>
  <c r="AR26" i="1"/>
  <c r="AS26" i="1"/>
  <c r="AT26" i="1"/>
  <c r="AU26" i="1"/>
  <c r="AV26" i="1"/>
  <c r="AW26" i="1"/>
  <c r="AX26" i="1"/>
  <c r="AY26" i="1"/>
  <c r="AY28" i="1" l="1"/>
  <c r="AQ21" i="1"/>
  <c r="AR21" i="1" s="1"/>
  <c r="AS21" i="1"/>
  <c r="AT21" i="1"/>
  <c r="AU21" i="1" s="1"/>
  <c r="AV21" i="1"/>
  <c r="AW21" i="1"/>
  <c r="AY21" i="1" s="1"/>
  <c r="AQ22" i="1"/>
  <c r="AR22" i="1" s="1"/>
  <c r="AS22" i="1"/>
  <c r="AT22" i="1"/>
  <c r="AU22" i="1" s="1"/>
  <c r="AV22" i="1"/>
  <c r="AW22" i="1"/>
  <c r="AX22" i="1" s="1"/>
  <c r="AQ23" i="1"/>
  <c r="AR23" i="1" s="1"/>
  <c r="AS23" i="1"/>
  <c r="AT23" i="1"/>
  <c r="AU23" i="1" s="1"/>
  <c r="AV23" i="1"/>
  <c r="AW23" i="1"/>
  <c r="AX23" i="1" s="1"/>
  <c r="AY23" i="1"/>
  <c r="AQ24" i="1"/>
  <c r="AR24" i="1" s="1"/>
  <c r="AS24" i="1"/>
  <c r="AT24" i="1"/>
  <c r="AU24" i="1" s="1"/>
  <c r="AV24" i="1"/>
  <c r="AW24" i="1"/>
  <c r="AY24" i="1" s="1"/>
  <c r="AX24" i="1"/>
  <c r="AQ25" i="1"/>
  <c r="AR25" i="1" s="1"/>
  <c r="AS25" i="1"/>
  <c r="AT25" i="1"/>
  <c r="AU25" i="1" s="1"/>
  <c r="AV25" i="1"/>
  <c r="AW25" i="1"/>
  <c r="AX25" i="1"/>
  <c r="AY25" i="1"/>
  <c r="AX21" i="1" l="1"/>
  <c r="AY22" i="1"/>
  <c r="BE20" i="1"/>
  <c r="BF20" i="1"/>
  <c r="BG20" i="1"/>
  <c r="BH20" i="1"/>
  <c r="BI20" i="1"/>
  <c r="BJ20" i="1"/>
  <c r="BK20" i="1"/>
  <c r="BL20" i="1"/>
  <c r="BM20" i="1"/>
  <c r="AQ20" i="1"/>
  <c r="AR20" i="1" s="1"/>
  <c r="AS20" i="1"/>
  <c r="AT20" i="1"/>
  <c r="AU20" i="1" s="1"/>
  <c r="AV20" i="1"/>
  <c r="AW20" i="1"/>
  <c r="AX20" i="1" s="1"/>
  <c r="AY20" i="1"/>
  <c r="BE19" i="1" l="1"/>
  <c r="BF19" i="1"/>
  <c r="BG19" i="1"/>
  <c r="BH19" i="1"/>
  <c r="BI19" i="1"/>
  <c r="BJ19" i="1"/>
  <c r="BK19" i="1"/>
  <c r="BL19" i="1"/>
  <c r="BM19" i="1"/>
  <c r="AQ19" i="1"/>
  <c r="AR19" i="1" s="1"/>
  <c r="AS19" i="1"/>
  <c r="AT19" i="1"/>
  <c r="AU19" i="1" s="1"/>
  <c r="AV19" i="1"/>
  <c r="AW19" i="1"/>
  <c r="AY19" i="1" s="1"/>
  <c r="AQ18" i="1"/>
  <c r="AR18" i="1" s="1"/>
  <c r="AS18" i="1"/>
  <c r="AT18" i="1"/>
  <c r="AU18" i="1" s="1"/>
  <c r="AV18" i="1"/>
  <c r="AW18" i="1"/>
  <c r="AX18" i="1" s="1"/>
  <c r="BE18" i="1"/>
  <c r="BF18" i="1"/>
  <c r="BG18" i="1"/>
  <c r="BH18" i="1"/>
  <c r="BI18" i="1"/>
  <c r="BJ18" i="1"/>
  <c r="BK18" i="1"/>
  <c r="BL18" i="1"/>
  <c r="BM18" i="1"/>
  <c r="A16" i="1"/>
  <c r="A17" i="1" s="1"/>
  <c r="A18" i="1" s="1"/>
  <c r="AY18" i="1" l="1"/>
  <c r="AX19" i="1"/>
  <c r="AQ17" i="1" l="1"/>
  <c r="BE17" i="1" l="1"/>
  <c r="BF17" i="1"/>
  <c r="BG17" i="1"/>
  <c r="BH17" i="1"/>
  <c r="BI17" i="1"/>
  <c r="BJ17" i="1"/>
  <c r="BK17" i="1"/>
  <c r="BL17" i="1"/>
  <c r="BM17" i="1"/>
  <c r="AR17" i="1"/>
  <c r="AS17" i="1"/>
  <c r="AT17" i="1"/>
  <c r="AU17" i="1" s="1"/>
  <c r="AV17" i="1"/>
  <c r="AW17" i="1"/>
  <c r="AX17" i="1" s="1"/>
  <c r="AY17" i="1" l="1"/>
  <c r="BM16" i="1"/>
  <c r="BL16" i="1"/>
  <c r="BK16" i="1"/>
  <c r="BJ16" i="1"/>
  <c r="BI16" i="1"/>
  <c r="BH16" i="1"/>
  <c r="BG16" i="1"/>
  <c r="BF16" i="1"/>
  <c r="BE16" i="1"/>
  <c r="AW16" i="1"/>
  <c r="AY16" i="1" s="1"/>
  <c r="AV16" i="1"/>
  <c r="AT16" i="1"/>
  <c r="AU16" i="1" s="1"/>
  <c r="AS16" i="1"/>
  <c r="AQ16" i="1"/>
  <c r="AR16" i="1" s="1"/>
  <c r="AX16" i="1" l="1"/>
  <c r="BP9" i="1"/>
  <c r="BP10" i="1"/>
  <c r="BO9" i="1"/>
  <c r="BO10" i="1"/>
  <c r="BO13" i="1"/>
  <c r="BO14" i="1"/>
  <c r="BP14" i="1" l="1"/>
  <c r="BO12" i="1"/>
  <c r="BO11" i="1"/>
  <c r="BP12" i="1" l="1"/>
  <c r="BC10" i="1" l="1"/>
  <c r="BB14" i="1"/>
  <c r="BB9" i="1"/>
  <c r="BC9" i="1"/>
  <c r="BB13" i="1"/>
  <c r="BB10" i="1"/>
  <c r="BC14" i="1" l="1"/>
  <c r="BB11" i="1"/>
  <c r="BB12" i="1"/>
  <c r="BC12" i="1" l="1"/>
</calcChain>
</file>

<file path=xl/sharedStrings.xml><?xml version="1.0" encoding="utf-8"?>
<sst xmlns="http://schemas.openxmlformats.org/spreadsheetml/2006/main" count="431" uniqueCount="169">
  <si>
    <t>X1</t>
  </si>
  <si>
    <t>Y1</t>
  </si>
  <si>
    <t>X2</t>
  </si>
  <si>
    <t>Y2</t>
  </si>
  <si>
    <t>X</t>
  </si>
  <si>
    <t>Mediaș</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</si>
  <si>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</si>
  <si>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</si>
  <si>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</si>
  <si>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</si>
  <si>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</si>
  <si>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</si>
  <si>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</si>
  <si>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</si>
  <si>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</si>
  <si>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</si>
  <si>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</si>
  <si>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</si>
  <si>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</si>
  <si>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</si>
  <si>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</si>
  <si>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</si>
  <si>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</si>
  <si>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</si>
  <si>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</si>
  <si>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</si>
  <si>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</si>
  <si>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</si>
  <si>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</si>
  <si>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</si>
  <si>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</si>
  <si>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EVIDENȚA LIMITĂRILOR ȘI/SAU ÎNTRERUPERILOR PLANIFICATE ȘI NEPLANIFICATE pentru anul gazier 2017 - 2018 / RECORD OF THE PLANNED AND UNPLANNED LIMITATIONS AND/OR INTERRUPTIONS related to the gas year 2017 - 2018</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</si>
  <si>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</si>
  <si>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</si>
  <si>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</si>
  <si>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</si>
  <si>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</si>
  <si>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</si>
  <si>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</si>
  <si>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</si>
  <si>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</si>
  <si>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</si>
  <si>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</si>
  <si>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</si>
  <si>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</si>
  <si>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</si>
  <si>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</si>
  <si>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</si>
  <si>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</si>
  <si>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</si>
  <si>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</si>
  <si>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</si>
  <si>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</si>
  <si>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</si>
  <si>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</si>
  <si>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</si>
  <si>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</si>
  <si>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</si>
  <si>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</si>
  <si>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</si>
  <si>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</si>
  <si>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</si>
  <si>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</si>
  <si>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</si>
  <si>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</si>
  <si>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</si>
  <si>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</si>
  <si>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</si>
  <si>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</si>
  <si>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</si>
  <si>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</si>
  <si>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</si>
  <si>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</si>
  <si>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</si>
  <si>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</si>
  <si>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</si>
  <si>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</si>
  <si>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</si>
  <si>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</si>
  <si>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</si>
  <si>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</si>
  <si>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</si>
  <si>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Înlocuire instalație tehnologică la SRM Gănești</t>
  </si>
  <si>
    <t>Gănești</t>
  </si>
  <si>
    <t>SM0662D0</t>
  </si>
  <si>
    <t>DA</t>
  </si>
  <si>
    <t>SM-SD001</t>
  </si>
  <si>
    <t>Delgaz Grid</t>
  </si>
  <si>
    <t>8047/01.10.2018</t>
  </si>
  <si>
    <t>Efectuată</t>
  </si>
  <si>
    <t>Craciun prima zi</t>
  </si>
  <si>
    <t>Craciun a doua zi</t>
  </si>
  <si>
    <t>Anul nou prima zi</t>
  </si>
  <si>
    <t>Anul nou a doua zi</t>
  </si>
  <si>
    <t>-</t>
  </si>
  <si>
    <t>Mureș</t>
  </si>
  <si>
    <t>Engie România, Electrica Furnizare, Premier Energy Trading, Premier Energy, Restart Energy One, Wiee România, E.On Energie, E.ON Gaz Furnizare, OMV Petrom Gas, CEZ Vanzare, Enel Energie , Energia Gas&amp;Power, Gaz Est, MET România, Nova Power&amp;Gas, Energy Distribution, CPL Concordia, Hargaz Harghita, Prisma Serv, Conef Gaz, Distrigaz Vest, Next Energy, CIS Gaz, Aderro GP, Tinmar Energy, Enel Energie Muntenia, RWE Supply, Cyeb, Entrex Services, OMV Petrom, Electric&amp;Gas Power, Pado Group, Design Proiect, Hermes Energy&amp;Gas, Eva Energy, Gazmir Iasi, SST Grup Transilvania, Energy Gas Provider, RWE Energie, ICCO Energ, Delagaz&amp;Energie, Mihoc Oil, Gaz Vest, Top Gas Network</t>
  </si>
  <si>
    <t>Montare îmbinări electroizolante pe racordurile SRM-urilor Bogatu Român, Presaca, Păuca, Broșteni</t>
  </si>
  <si>
    <t>Târgu Mureș</t>
  </si>
  <si>
    <t>PM0250</t>
  </si>
  <si>
    <t>Mureș P12 Depo Extras</t>
  </si>
  <si>
    <t>DepoMureș</t>
  </si>
  <si>
    <t>8046/01.10.2018</t>
  </si>
  <si>
    <t>Wiee România, Engie România</t>
  </si>
  <si>
    <r>
      <t xml:space="preserve">Relocare PM 12 Depo Extras Mureș si cuplare în conducta </t>
    </r>
    <r>
      <rPr>
        <sz val="10"/>
        <color theme="1"/>
        <rFont val="Calibri"/>
        <family val="2"/>
      </rPr>
      <t>Ø</t>
    </r>
    <r>
      <rPr>
        <sz val="10"/>
        <color theme="1"/>
        <rFont val="Arial Narrow"/>
        <family val="2"/>
      </rPr>
      <t>24”Corunca</t>
    </r>
  </si>
  <si>
    <t>Corunca</t>
  </si>
  <si>
    <t>SM1155D0</t>
  </si>
  <si>
    <t>Corunca Înmagazinat</t>
  </si>
  <si>
    <t>Distrigaz Vest, Engie România, E.On Gaz Furnizare</t>
  </si>
  <si>
    <t>8112/02.10.2018</t>
  </si>
  <si>
    <t>SM0077D4</t>
  </si>
  <si>
    <t>Engie România</t>
  </si>
  <si>
    <t>Carmeuse Holding</t>
  </si>
  <si>
    <t>Brașov</t>
  </si>
  <si>
    <t>Fieni</t>
  </si>
  <si>
    <t>Dâmbovița</t>
  </si>
  <si>
    <t xml:space="preserve">Sistare gaze prin SRM Fieni ieșire la cererea SC Carmense Holding Fieni </t>
  </si>
  <si>
    <t>Coordonate GPS sfârșit / GPS coordinates-end</t>
  </si>
  <si>
    <t>Fieni ieșire Carmeuse</t>
  </si>
  <si>
    <t>Întrerupere serviciu transport gaze prin SRM Slatina - robinet defect</t>
  </si>
  <si>
    <t>Slatina</t>
  </si>
  <si>
    <t>Olt</t>
  </si>
  <si>
    <t>SM0947D2</t>
  </si>
  <si>
    <t>Distrigaz Sud Rețele</t>
  </si>
  <si>
    <t>Craiova</t>
  </si>
  <si>
    <t>3927/04.10.2018</t>
  </si>
  <si>
    <t>SM0651D0</t>
  </si>
  <si>
    <t>Chețani II</t>
  </si>
  <si>
    <t>Chețani</t>
  </si>
  <si>
    <t>Cluj</t>
  </si>
  <si>
    <t>11285/04.10.2018</t>
  </si>
  <si>
    <t>Engie România, Electrica Furnizare, Premier Energy Trading, Premier Energy, Restart Energy One, Wiee România, E.On Energie, OMV Petrom Gas, CEZ Vanzare, Enel Energie , Energia Gas&amp;Power, Gaz Est, MET România, Nova Power&amp;Gas, Euro Seven Industry, Oligop, Energy Distribution, Electrocentrale Constanța, Hargaz Harghita, Conef Gaz, Megaconstruct, Distrigaz Vest, Electrocentrale București, Next Energy, CIS Gaz, Transenergo, Aderro GP, Tinmar Energy, Enel Energie Muntenia, RWE Supply, Romgaz, Cyeb, Entrex Services, OMV Petrom, Electric&amp;Gas Power, Hermes Energy&amp;Gas, Eva Energy, Gas Energy Echoterm, Energy Gas Provider, RWE Energie, ICCO Energ, Delagaz&amp;Energie, Top Gas Network, Covi Construct 2000</t>
  </si>
  <si>
    <t>Luduș</t>
  </si>
  <si>
    <t>PM0122</t>
  </si>
  <si>
    <t>Romgaz</t>
  </si>
  <si>
    <t>SM0657D0</t>
  </si>
  <si>
    <t>Grindeni</t>
  </si>
  <si>
    <t>Dezafectare separator orizontal și eliminarea unui cupon de conductă de pe conducta DN 250mm Calacea-Mașloc din zona SPC Orțișoara</t>
  </si>
  <si>
    <t>SM0116D0</t>
  </si>
  <si>
    <t>Gaz Vest</t>
  </si>
  <si>
    <t>10/102018</t>
  </si>
  <si>
    <t>Arad</t>
  </si>
  <si>
    <t>Orțișoara</t>
  </si>
  <si>
    <t>Timiș</t>
  </si>
  <si>
    <t>Sânandrei</t>
  </si>
  <si>
    <t>SM1020D0</t>
  </si>
  <si>
    <t>Engie România, Restart Energy, E.On Energie, OMV Petrom, CEZ Vanzare, Enel Energie, Gaz Est, MET România, Energy Distribution, GAZ Vest, Distrigaz Vest,  Tinmar Energy, Electric&amp;Gas Power, Energy Gas Provider, RWE Energie, Energia GAS, Premier Energy</t>
  </si>
  <si>
    <t>Devierea si cuplarea unor tronsoane de conducta in zona autostrăzii A3 Brașov-Oradea, pe conductele Dn500 Bazna-Turda și Dn250 Avrămești-Chețani</t>
  </si>
  <si>
    <t>PM-PP001</t>
  </si>
  <si>
    <t>3988/08.10.2018</t>
  </si>
  <si>
    <t>Țeline</t>
  </si>
  <si>
    <t>PM0156</t>
  </si>
  <si>
    <t>Sibiu</t>
  </si>
  <si>
    <t>Eliminare dop de sare de pe conducta Ø10” Țeline-Sighișoara și montare ansamblu filtrare impurități</t>
  </si>
  <si>
    <t>PA a fost anuntat de la inceput pentru toata perioada de intrerupere</t>
  </si>
  <si>
    <t>Cuplare instalație tehnologică nouă a SRMP Timișoara I</t>
  </si>
  <si>
    <t>Timișoara</t>
  </si>
  <si>
    <t>SM0334D0</t>
  </si>
  <si>
    <t>Timișoara I</t>
  </si>
  <si>
    <t>8633/09.10.2018</t>
  </si>
  <si>
    <t>Noul Săsesc</t>
  </si>
  <si>
    <t>SM0765D0</t>
  </si>
  <si>
    <t>8346/09.10.2018</t>
  </si>
  <si>
    <t xml:space="preserve">Scoaterea din funcțiune a SRM Noul Săsesc </t>
  </si>
  <si>
    <t>Înlocuire robinet separator de lichid la SRM Certeze</t>
  </si>
  <si>
    <t>Certeze</t>
  </si>
  <si>
    <t>Satu Mare</t>
  </si>
  <si>
    <t>SM1215D0</t>
  </si>
  <si>
    <t>11604/15.10.2018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</si>
</sst>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13"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color theme="1"/>
      <name val="Times New Roman"/>
      <family val="1"/>
    </font>
    <font>
      <sz val="11"/>
      <color rgb="FF000000"/>
      <name val="Calibri"/>
      <family val="2"/>
    </font>
    <font>
      <sz val="10"/>
      <color theme="1"/>
      <name val="Calibri"/>
      <family val="2"/>
    </font>
    <font>
      <sz val="10"/>
      <name val="Arial Narrow"/>
      <family val="2"/>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257">
    <xf numFmtId="0" fontId="0" fillId="0" borderId="0" xfId="0"/>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19" xfId="0" applyFont="1" applyBorder="1" applyAlignment="1" applyProtection="1">
      <alignment horizontal="center" vertical="center"/>
    </xf>
    <xf numFmtId="0" fontId="1" fillId="0" borderId="8" xfId="0" applyFont="1" applyBorder="1" applyAlignment="1" applyProtection="1">
      <alignment horizontal="center" vertical="center"/>
    </xf>
    <xf numFmtId="1" fontId="1" fillId="0" borderId="0" xfId="0" applyNumberFormat="1" applyFont="1" applyAlignment="1" applyProtection="1">
      <alignment horizontal="center" vertical="center"/>
    </xf>
    <xf numFmtId="1" fontId="1" fillId="0" borderId="32" xfId="0" applyNumberFormat="1" applyFont="1" applyBorder="1" applyAlignment="1" applyProtection="1">
      <alignment horizontal="center"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1" fontId="3" fillId="0" borderId="34" xfId="0" applyNumberFormat="1" applyFont="1" applyFill="1" applyBorder="1" applyAlignment="1" applyProtection="1">
      <alignment horizontal="center" vertical="center" wrapText="1"/>
    </xf>
    <xf numFmtId="1" fontId="3" fillId="0" borderId="30" xfId="0" applyNumberFormat="1"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xf>
    <xf numFmtId="0" fontId="1" fillId="0" borderId="38" xfId="0" applyFont="1" applyBorder="1" applyAlignment="1" applyProtection="1">
      <alignment horizontal="center" vertical="center"/>
    </xf>
    <xf numFmtId="0" fontId="1" fillId="0" borderId="41" xfId="0" applyFont="1" applyBorder="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0" fontId="3" fillId="0" borderId="6" xfId="0" applyFont="1" applyBorder="1" applyAlignment="1" applyProtection="1">
      <alignment horizontal="center" vertical="center"/>
    </xf>
    <xf numFmtId="0" fontId="3" fillId="0" borderId="8" xfId="0" applyFont="1" applyBorder="1" applyAlignment="1" applyProtection="1">
      <alignment horizontal="center" vertical="center"/>
    </xf>
    <xf numFmtId="14" fontId="3" fillId="0" borderId="9" xfId="0" applyNumberFormat="1" applyFont="1" applyBorder="1" applyAlignment="1" applyProtection="1">
      <alignment horizontal="center" vertical="center"/>
    </xf>
    <xf numFmtId="0" fontId="3" fillId="0" borderId="10" xfId="0" applyFont="1" applyBorder="1" applyAlignment="1" applyProtection="1">
      <alignment horizontal="left" vertical="center"/>
    </xf>
    <xf numFmtId="14" fontId="3" fillId="0" borderId="11" xfId="0" applyNumberFormat="1" applyFont="1" applyBorder="1" applyAlignment="1" applyProtection="1">
      <alignment horizontal="center" vertical="center"/>
    </xf>
    <xf numFmtId="1" fontId="1" fillId="0" borderId="0" xfId="0" applyNumberFormat="1" applyFont="1" applyAlignment="1" applyProtection="1">
      <alignment horizontal="center" vertical="center" wrapText="1"/>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2" fontId="1" fillId="0" borderId="0" xfId="0" applyNumberFormat="1"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15" xfId="0" applyFont="1" applyFill="1" applyBorder="1" applyAlignment="1" applyProtection="1">
      <alignment horizontal="center" vertical="center"/>
    </xf>
    <xf numFmtId="0" fontId="1" fillId="0" borderId="14"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14" fontId="3" fillId="0" borderId="42" xfId="0" applyNumberFormat="1" applyFont="1" applyBorder="1" applyAlignment="1" applyProtection="1">
      <alignment horizontal="center" vertical="center"/>
    </xf>
    <xf numFmtId="0" fontId="3" fillId="0" borderId="43" xfId="0" applyFont="1" applyBorder="1" applyAlignment="1" applyProtection="1">
      <alignment horizontal="left" vertical="center"/>
    </xf>
    <xf numFmtId="0" fontId="1" fillId="0" borderId="18" xfId="0" applyFont="1" applyBorder="1" applyAlignment="1" applyProtection="1">
      <alignment horizontal="center" vertical="center" wrapText="1"/>
    </xf>
    <xf numFmtId="0" fontId="1" fillId="0" borderId="45"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1" fontId="1" fillId="0" borderId="34" xfId="0" applyNumberFormat="1" applyFont="1" applyBorder="1" applyAlignment="1" applyProtection="1">
      <alignment horizontal="center" vertical="center"/>
    </xf>
    <xf numFmtId="1" fontId="1" fillId="0" borderId="15" xfId="0" applyNumberFormat="1" applyFont="1" applyBorder="1" applyAlignment="1" applyProtection="1">
      <alignment horizontal="center" vertical="center"/>
    </xf>
    <xf numFmtId="1" fontId="1" fillId="0" borderId="0" xfId="0" applyNumberFormat="1" applyFont="1" applyBorder="1" applyAlignment="1" applyProtection="1">
      <alignment horizontal="center" vertical="center"/>
    </xf>
    <xf numFmtId="1" fontId="1" fillId="0" borderId="20" xfId="0" applyNumberFormat="1" applyFont="1" applyBorder="1" applyAlignment="1" applyProtection="1">
      <alignment horizontal="center" vertical="center"/>
    </xf>
    <xf numFmtId="14" fontId="3" fillId="0" borderId="25" xfId="0" applyNumberFormat="1" applyFont="1" applyBorder="1" applyAlignment="1" applyProtection="1">
      <alignment horizontal="center" vertical="center"/>
    </xf>
    <xf numFmtId="0" fontId="1" fillId="0" borderId="38" xfId="0" applyFont="1" applyFill="1" applyBorder="1" applyAlignment="1" applyProtection="1">
      <alignment horizontal="center" vertical="center"/>
    </xf>
    <xf numFmtId="14" fontId="3" fillId="0" borderId="6" xfId="0" applyNumberFormat="1" applyFont="1" applyBorder="1" applyAlignment="1" applyProtection="1">
      <alignment horizontal="center" vertical="center"/>
    </xf>
    <xf numFmtId="0" fontId="3" fillId="0" borderId="8" xfId="0" applyFont="1" applyBorder="1" applyAlignment="1" applyProtection="1">
      <alignment horizontal="left" vertical="center"/>
    </xf>
    <xf numFmtId="14" fontId="3" fillId="0" borderId="38" xfId="0" applyNumberFormat="1" applyFont="1" applyBorder="1" applyAlignment="1" applyProtection="1">
      <alignment horizontal="center" vertical="center"/>
    </xf>
    <xf numFmtId="0" fontId="3" fillId="0" borderId="38" xfId="0" applyFont="1" applyBorder="1" applyAlignment="1" applyProtection="1">
      <alignment horizontal="left" vertical="center"/>
    </xf>
    <xf numFmtId="14" fontId="3" fillId="0" borderId="0" xfId="0" applyNumberFormat="1"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13" xfId="0" applyFont="1" applyBorder="1" applyAlignment="1" applyProtection="1">
      <alignment horizontal="left" vertical="center"/>
    </xf>
    <xf numFmtId="14" fontId="3" fillId="0" borderId="41" xfId="0" applyNumberFormat="1" applyFont="1" applyBorder="1" applyAlignment="1" applyProtection="1">
      <alignment horizontal="center" vertical="center"/>
    </xf>
    <xf numFmtId="0" fontId="3" fillId="0" borderId="41" xfId="0" applyFont="1" applyBorder="1" applyAlignment="1" applyProtection="1">
      <alignment horizontal="left" vertical="center"/>
    </xf>
    <xf numFmtId="0" fontId="3" fillId="0" borderId="0" xfId="0" applyFont="1" applyAlignment="1" applyProtection="1">
      <alignment vertical="center"/>
    </xf>
    <xf numFmtId="0" fontId="3" fillId="2" borderId="7"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2" fontId="3" fillId="0" borderId="0" xfId="0" applyNumberFormat="1" applyFont="1" applyFill="1" applyAlignment="1" applyProtection="1">
      <alignment vertical="center" wrapText="1"/>
    </xf>
    <xf numFmtId="0" fontId="1" fillId="0" borderId="0" xfId="0" applyFont="1" applyAlignment="1" applyProtection="1">
      <alignment horizontal="left" vertical="center" wrapText="1"/>
    </xf>
    <xf numFmtId="0" fontId="1" fillId="0" borderId="15"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xf>
    <xf numFmtId="165" fontId="2" fillId="2" borderId="13" xfId="0" applyNumberFormat="1" applyFont="1" applyFill="1" applyBorder="1" applyAlignment="1" applyProtection="1">
      <alignment horizontal="center" vertical="center"/>
    </xf>
    <xf numFmtId="0" fontId="3" fillId="2" borderId="27" xfId="0" applyFont="1" applyFill="1" applyBorder="1" applyAlignment="1" applyProtection="1">
      <alignment horizontal="center" vertical="center" wrapText="1"/>
    </xf>
    <xf numFmtId="165" fontId="2" fillId="2" borderId="43" xfId="0" applyNumberFormat="1" applyFont="1" applyFill="1" applyBorder="1" applyAlignment="1" applyProtection="1">
      <alignment horizontal="center" vertical="center" wrapText="1"/>
    </xf>
    <xf numFmtId="2" fontId="1" fillId="0" borderId="7" xfId="0" applyNumberFormat="1"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2" fontId="3" fillId="0" borderId="12" xfId="0" applyNumberFormat="1" applyFont="1" applyFill="1" applyBorder="1" applyAlignment="1" applyProtection="1">
      <alignment horizontal="center" vertical="center"/>
    </xf>
    <xf numFmtId="1" fontId="1" fillId="0" borderId="15" xfId="0" applyNumberFormat="1"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3" fillId="0" borderId="26" xfId="0" applyFont="1" applyBorder="1" applyAlignment="1" applyProtection="1">
      <alignment horizontal="left" vertical="center"/>
    </xf>
    <xf numFmtId="0" fontId="1" fillId="3" borderId="48"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2" fontId="1" fillId="0" borderId="6" xfId="0" applyNumberFormat="1"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xf>
    <xf numFmtId="1" fontId="1" fillId="0" borderId="46" xfId="0" applyNumberFormat="1" applyFont="1" applyBorder="1" applyAlignment="1" applyProtection="1">
      <alignment horizontal="center" vertical="center"/>
    </xf>
    <xf numFmtId="0" fontId="1" fillId="0" borderId="0" xfId="0" applyFont="1" applyAlignment="1" applyProtection="1">
      <alignment horizontal="center" vertical="center" wrapText="1"/>
    </xf>
    <xf numFmtId="1" fontId="1" fillId="0" borderId="31" xfId="0" applyNumberFormat="1" applyFont="1" applyBorder="1" applyAlignment="1" applyProtection="1">
      <alignment horizontal="center" vertical="center" wrapText="1"/>
    </xf>
    <xf numFmtId="2" fontId="1" fillId="0" borderId="17"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xf>
    <xf numFmtId="2" fontId="1" fillId="0" borderId="18" xfId="0" applyNumberFormat="1"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xf>
    <xf numFmtId="1" fontId="1" fillId="0" borderId="0" xfId="0" applyNumberFormat="1" applyFont="1" applyFill="1" applyAlignment="1" applyProtection="1">
      <alignment horizontal="center" vertical="center" wrapText="1"/>
    </xf>
    <xf numFmtId="0" fontId="1" fillId="0" borderId="17"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4" xfId="0" applyFont="1" applyBorder="1" applyAlignment="1" applyProtection="1">
      <alignment horizontal="left" vertical="center" wrapText="1"/>
    </xf>
    <xf numFmtId="2" fontId="1" fillId="0" borderId="14" xfId="0" applyNumberFormat="1" applyFont="1" applyBorder="1" applyAlignment="1" applyProtection="1">
      <alignment horizontal="center" vertical="center"/>
    </xf>
    <xf numFmtId="0" fontId="1" fillId="0" borderId="14" xfId="0" applyFont="1" applyBorder="1" applyAlignment="1" applyProtection="1">
      <alignment horizontal="center" vertical="center" wrapText="1"/>
    </xf>
    <xf numFmtId="14" fontId="1" fillId="0" borderId="14"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4" fontId="1" fillId="2" borderId="14"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 fontId="1" fillId="2" borderId="14" xfId="0" applyNumberFormat="1" applyFont="1" applyFill="1" applyBorder="1" applyAlignment="1" applyProtection="1">
      <alignment horizontal="center" vertical="center"/>
    </xf>
    <xf numFmtId="1" fontId="1" fillId="0" borderId="14" xfId="0" applyNumberFormat="1" applyFont="1" applyBorder="1" applyAlignment="1" applyProtection="1">
      <alignment horizontal="center" vertical="center" wrapText="1"/>
    </xf>
    <xf numFmtId="2" fontId="1" fillId="0" borderId="14" xfId="0" applyNumberFormat="1" applyFont="1" applyFill="1" applyBorder="1" applyAlignment="1" applyProtection="1">
      <alignment horizontal="center" vertical="center" wrapText="1"/>
    </xf>
    <xf numFmtId="2" fontId="1" fillId="0" borderId="14" xfId="0" applyNumberFormat="1" applyFont="1" applyBorder="1" applyAlignment="1" applyProtection="1">
      <alignment horizontal="center" vertical="center" wrapText="1"/>
    </xf>
    <xf numFmtId="14" fontId="1" fillId="0" borderId="14" xfId="0" applyNumberFormat="1" applyFont="1" applyBorder="1" applyAlignment="1" applyProtection="1">
      <alignment horizontal="center" vertical="center" wrapText="1"/>
    </xf>
    <xf numFmtId="164" fontId="1" fillId="0" borderId="14" xfId="0" applyNumberFormat="1" applyFont="1" applyBorder="1" applyAlignment="1" applyProtection="1">
      <alignment horizontal="center" vertical="center" wrapText="1"/>
    </xf>
    <xf numFmtId="14" fontId="1" fillId="2" borderId="14" xfId="0" applyNumberFormat="1" applyFont="1" applyFill="1" applyBorder="1" applyAlignment="1" applyProtection="1">
      <alignment horizontal="center" vertical="center" wrapText="1"/>
    </xf>
    <xf numFmtId="164" fontId="1" fillId="2" borderId="14" xfId="0" applyNumberFormat="1" applyFont="1" applyFill="1" applyBorder="1" applyAlignment="1" applyProtection="1">
      <alignment horizontal="center" vertical="center" wrapText="1"/>
    </xf>
    <xf numFmtId="1" fontId="1" fillId="2" borderId="14" xfId="0" applyNumberFormat="1" applyFont="1" applyFill="1" applyBorder="1" applyAlignment="1" applyProtection="1">
      <alignment horizontal="center" vertical="center" wrapText="1"/>
    </xf>
    <xf numFmtId="1" fontId="1" fillId="0" borderId="14"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xf>
    <xf numFmtId="1" fontId="1" fillId="0" borderId="1" xfId="0" applyNumberFormat="1"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0" fillId="0" borderId="1" xfId="0" applyFont="1" applyBorder="1" applyAlignment="1" applyProtection="1">
      <alignment vertical="center"/>
    </xf>
    <xf numFmtId="0" fontId="0" fillId="0" borderId="1" xfId="0" applyBorder="1" applyAlignment="1" applyProtection="1">
      <alignment vertical="center"/>
    </xf>
    <xf numFmtId="0" fontId="1" fillId="0" borderId="1" xfId="0" applyFont="1" applyBorder="1" applyAlignment="1" applyProtection="1">
      <alignment horizontal="left" vertical="center"/>
    </xf>
    <xf numFmtId="14" fontId="1" fillId="0" borderId="1"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0" fillId="0" borderId="1" xfId="0" applyBorder="1" applyProtection="1"/>
    <xf numFmtId="0" fontId="9" fillId="0" borderId="1" xfId="0" applyFont="1" applyBorder="1" applyProtection="1"/>
    <xf numFmtId="14" fontId="1" fillId="2" borderId="1"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Border="1" applyAlignment="1" applyProtection="1">
      <alignment horizontal="left" vertical="center" wrapText="1"/>
    </xf>
    <xf numFmtId="2" fontId="1" fillId="0" borderId="7" xfId="0" applyNumberFormat="1" applyFont="1" applyBorder="1" applyAlignment="1" applyProtection="1">
      <alignment horizontal="center" vertical="center"/>
    </xf>
    <xf numFmtId="0" fontId="1" fillId="0" borderId="7" xfId="0" applyFont="1" applyBorder="1" applyAlignment="1" applyProtection="1">
      <alignment horizontal="center" vertical="center" wrapText="1"/>
    </xf>
    <xf numFmtId="14" fontId="1" fillId="0" borderId="7"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4" fontId="1" fillId="2" borderId="7"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 fontId="1" fillId="2" borderId="7" xfId="0" applyNumberFormat="1" applyFont="1" applyFill="1" applyBorder="1" applyAlignment="1" applyProtection="1">
      <alignment horizontal="center" vertical="center"/>
    </xf>
    <xf numFmtId="1" fontId="1" fillId="0" borderId="7" xfId="0" applyNumberFormat="1" applyFont="1" applyBorder="1" applyAlignment="1" applyProtection="1">
      <alignment horizontal="center" vertical="center" wrapText="1"/>
    </xf>
    <xf numFmtId="0" fontId="1" fillId="0" borderId="7" xfId="0" applyFont="1" applyFill="1" applyBorder="1" applyAlignment="1" applyProtection="1">
      <alignment horizontal="center" vertical="center"/>
    </xf>
    <xf numFmtId="0" fontId="1" fillId="0" borderId="7" xfId="0" applyFont="1" applyFill="1" applyBorder="1" applyAlignment="1" applyProtection="1">
      <alignment horizontal="center" vertical="center" wrapText="1"/>
    </xf>
    <xf numFmtId="0" fontId="1" fillId="0" borderId="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27" xfId="0" applyFont="1" applyBorder="1" applyAlignment="1" applyProtection="1">
      <alignment horizontal="left" vertical="center" wrapText="1"/>
    </xf>
    <xf numFmtId="0" fontId="1" fillId="0" borderId="27" xfId="0" applyFont="1" applyBorder="1" applyAlignment="1" applyProtection="1">
      <alignment horizontal="center" vertical="center" wrapText="1"/>
    </xf>
    <xf numFmtId="2" fontId="1" fillId="0" borderId="27" xfId="0" applyNumberFormat="1" applyFont="1" applyBorder="1" applyAlignment="1" applyProtection="1">
      <alignment horizontal="center" vertical="center" wrapText="1"/>
    </xf>
    <xf numFmtId="2" fontId="1" fillId="0" borderId="27" xfId="0" applyNumberFormat="1" applyFont="1" applyBorder="1" applyAlignment="1" applyProtection="1">
      <alignment horizontal="center" vertical="center"/>
    </xf>
    <xf numFmtId="14" fontId="1" fillId="0" borderId="27" xfId="0" applyNumberFormat="1" applyFont="1" applyBorder="1" applyAlignment="1" applyProtection="1">
      <alignment horizontal="center" vertical="center" wrapText="1"/>
    </xf>
    <xf numFmtId="164" fontId="1" fillId="0" borderId="27" xfId="0" applyNumberFormat="1" applyFont="1" applyBorder="1" applyAlignment="1" applyProtection="1">
      <alignment horizontal="center" vertical="center" wrapText="1"/>
    </xf>
    <xf numFmtId="14" fontId="1" fillId="2" borderId="27" xfId="0" applyNumberFormat="1" applyFont="1" applyFill="1" applyBorder="1" applyAlignment="1" applyProtection="1">
      <alignment horizontal="center" vertical="center" wrapText="1"/>
    </xf>
    <xf numFmtId="164" fontId="1" fillId="2" borderId="27" xfId="0" applyNumberFormat="1" applyFont="1" applyFill="1" applyBorder="1" applyAlignment="1" applyProtection="1">
      <alignment horizontal="center" vertical="center" wrapText="1"/>
    </xf>
    <xf numFmtId="1" fontId="1" fillId="2" borderId="27" xfId="0" applyNumberFormat="1" applyFont="1" applyFill="1" applyBorder="1" applyAlignment="1" applyProtection="1">
      <alignment horizontal="center" vertical="center" wrapText="1"/>
    </xf>
    <xf numFmtId="1" fontId="1" fillId="0" borderId="27" xfId="0" applyNumberFormat="1" applyFont="1" applyFill="1" applyBorder="1" applyAlignment="1" applyProtection="1">
      <alignment horizontal="center" vertical="center" wrapText="1"/>
    </xf>
    <xf numFmtId="1" fontId="1" fillId="0" borderId="27" xfId="0" applyNumberFormat="1" applyFont="1" applyBorder="1" applyAlignment="1" applyProtection="1">
      <alignment horizontal="center" vertical="center" wrapText="1"/>
    </xf>
    <xf numFmtId="2" fontId="1" fillId="0" borderId="27" xfId="0" applyNumberFormat="1"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xf>
    <xf numFmtId="0" fontId="1" fillId="0" borderId="27" xfId="0" applyFont="1" applyFill="1" applyBorder="1" applyAlignment="1" applyProtection="1">
      <alignment horizontal="center" vertical="center" wrapText="1"/>
    </xf>
    <xf numFmtId="14" fontId="12" fillId="4" borderId="7" xfId="0" applyNumberFormat="1" applyFont="1" applyFill="1" applyBorder="1" applyAlignment="1" applyProtection="1">
      <alignment horizontal="center" vertical="center"/>
    </xf>
    <xf numFmtId="164" fontId="12" fillId="4" borderId="7" xfId="0" applyNumberFormat="1" applyFont="1" applyFill="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2" xfId="0" applyFont="1" applyBorder="1" applyAlignment="1" applyProtection="1">
      <alignment horizontal="left" vertical="center" wrapText="1"/>
    </xf>
    <xf numFmtId="2" fontId="1" fillId="0" borderId="12" xfId="0" applyNumberFormat="1" applyFont="1" applyBorder="1" applyAlignment="1" applyProtection="1">
      <alignment horizontal="center" vertical="center"/>
    </xf>
    <xf numFmtId="0" fontId="1" fillId="0" borderId="12" xfId="0" applyFont="1" applyBorder="1" applyAlignment="1" applyProtection="1">
      <alignment horizontal="center" vertical="center" wrapText="1"/>
    </xf>
    <xf numFmtId="14" fontId="1" fillId="0" borderId="12" xfId="0" applyNumberFormat="1" applyFont="1" applyBorder="1" applyAlignment="1" applyProtection="1">
      <alignment horizontal="center" vertical="center"/>
    </xf>
    <xf numFmtId="164" fontId="1" fillId="0" borderId="12" xfId="0" applyNumberFormat="1" applyFont="1" applyBorder="1" applyAlignment="1" applyProtection="1">
      <alignment horizontal="center" vertical="center"/>
    </xf>
    <xf numFmtId="14" fontId="1" fillId="2" borderId="12" xfId="0" applyNumberFormat="1" applyFont="1" applyFill="1" applyBorder="1" applyAlignment="1" applyProtection="1">
      <alignment horizontal="center" vertical="center"/>
    </xf>
    <xf numFmtId="164" fontId="1" fillId="2" borderId="12" xfId="0" applyNumberFormat="1" applyFont="1" applyFill="1" applyBorder="1" applyAlignment="1" applyProtection="1">
      <alignment horizontal="center" vertical="center"/>
    </xf>
    <xf numFmtId="1" fontId="1" fillId="2" borderId="12" xfId="0" applyNumberFormat="1" applyFont="1" applyFill="1" applyBorder="1" applyAlignment="1" applyProtection="1">
      <alignment horizontal="center" vertical="center"/>
    </xf>
    <xf numFmtId="1" fontId="1" fillId="0" borderId="12" xfId="0" applyNumberFormat="1" applyFont="1" applyBorder="1" applyAlignment="1" applyProtection="1">
      <alignment horizontal="center" vertical="center" wrapText="1"/>
    </xf>
    <xf numFmtId="2" fontId="1" fillId="0" borderId="12" xfId="0" applyNumberFormat="1"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xf>
    <xf numFmtId="0" fontId="1" fillId="0" borderId="12"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1" fontId="3" fillId="0" borderId="29"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29"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6" xfId="0" applyFont="1" applyBorder="1" applyAlignment="1" applyProtection="1">
      <alignment horizontal="center" vertical="center"/>
    </xf>
    <xf numFmtId="2" fontId="3" fillId="0" borderId="28" xfId="0" applyNumberFormat="1" applyFont="1" applyFill="1" applyBorder="1" applyAlignment="1" applyProtection="1">
      <alignment horizontal="center" vertical="center" wrapText="1"/>
    </xf>
    <xf numFmtId="2" fontId="3" fillId="0" borderId="40" xfId="0" applyNumberFormat="1" applyFont="1" applyFill="1" applyBorder="1" applyAlignment="1" applyProtection="1">
      <alignment horizontal="center" vertical="center" wrapText="1"/>
    </xf>
    <xf numFmtId="2" fontId="3" fillId="0" borderId="50" xfId="0" applyNumberFormat="1" applyFont="1" applyFill="1" applyBorder="1" applyAlignment="1" applyProtection="1">
      <alignment horizontal="center" vertical="center" wrapText="1"/>
    </xf>
    <xf numFmtId="2" fontId="3" fillId="0" borderId="6" xfId="0" applyNumberFormat="1" applyFont="1" applyFill="1" applyBorder="1" applyAlignment="1" applyProtection="1">
      <alignment horizontal="center" vertical="center" wrapText="1"/>
    </xf>
    <xf numFmtId="2" fontId="3" fillId="0" borderId="9"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2" fontId="3" fillId="0" borderId="7"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2" xfId="0" applyNumberFormat="1"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1" fontId="3" fillId="0" borderId="36" xfId="0" applyNumberFormat="1" applyFont="1" applyFill="1" applyBorder="1" applyAlignment="1" applyProtection="1">
      <alignment horizontal="center" vertical="center" wrapText="1"/>
    </xf>
    <xf numFmtId="1" fontId="3" fillId="0" borderId="49" xfId="0" applyNumberFormat="1" applyFont="1" applyFill="1" applyBorder="1" applyAlignment="1" applyProtection="1">
      <alignment horizontal="center" vertical="center" wrapText="1"/>
    </xf>
    <xf numFmtId="1" fontId="3" fillId="0" borderId="51" xfId="0" applyNumberFormat="1" applyFont="1" applyFill="1" applyBorder="1" applyAlignment="1" applyProtection="1">
      <alignment horizontal="center" vertical="center" wrapText="1"/>
    </xf>
    <xf numFmtId="2" fontId="3" fillId="0" borderId="17" xfId="0" applyNumberFormat="1"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7" xfId="0" applyFont="1" applyFill="1" applyBorder="1" applyAlignment="1" applyProtection="1">
      <alignment horizontal="center" vertical="center"/>
    </xf>
    <xf numFmtId="14" fontId="3" fillId="0" borderId="23" xfId="0" applyNumberFormat="1" applyFont="1" applyFill="1" applyBorder="1" applyAlignment="1" applyProtection="1">
      <alignment horizontal="center" vertical="center"/>
    </xf>
    <xf numFmtId="14" fontId="3" fillId="0" borderId="48" xfId="0" applyNumberFormat="1" applyFont="1" applyFill="1" applyBorder="1" applyAlignment="1" applyProtection="1">
      <alignment horizontal="center" vertical="center"/>
    </xf>
    <xf numFmtId="164" fontId="3" fillId="0" borderId="1" xfId="0" applyNumberFormat="1" applyFont="1" applyFill="1" applyBorder="1" applyAlignment="1" applyProtection="1">
      <alignment horizontal="center" vertical="center"/>
    </xf>
    <xf numFmtId="164" fontId="3" fillId="0" borderId="12" xfId="0" applyNumberFormat="1"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14" fontId="3" fillId="0" borderId="12" xfId="0" applyNumberFormat="1" applyFont="1" applyFill="1" applyBorder="1" applyAlignment="1" applyProtection="1">
      <alignment horizontal="center" vertical="center"/>
    </xf>
    <xf numFmtId="164" fontId="3" fillId="0" borderId="10" xfId="0" applyNumberFormat="1" applyFont="1" applyFill="1" applyBorder="1" applyAlignment="1" applyProtection="1">
      <alignment horizontal="center" vertical="center"/>
    </xf>
    <xf numFmtId="164" fontId="3" fillId="0" borderId="13" xfId="0" applyNumberFormat="1"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1" fontId="3" fillId="0" borderId="31" xfId="0" applyNumberFormat="1" applyFont="1" applyFill="1" applyBorder="1" applyAlignment="1" applyProtection="1">
      <alignment horizontal="center" vertical="center" wrapText="1"/>
    </xf>
    <xf numFmtId="1" fontId="3" fillId="0" borderId="32" xfId="0" applyNumberFormat="1"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6"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1" fontId="3" fillId="0" borderId="29" xfId="0" applyNumberFormat="1" applyFont="1" applyFill="1" applyBorder="1" applyAlignment="1" applyProtection="1">
      <alignment horizontal="center" vertical="center" wrapText="1"/>
    </xf>
    <xf numFmtId="1" fontId="3" fillId="0" borderId="38" xfId="0" applyNumberFormat="1" applyFont="1" applyFill="1" applyBorder="1" applyAlignment="1" applyProtection="1">
      <alignment horizontal="center" vertical="center" wrapText="1"/>
    </xf>
    <xf numFmtId="1" fontId="3" fillId="0" borderId="35" xfId="0" applyNumberFormat="1" applyFont="1" applyFill="1" applyBorder="1" applyAlignment="1" applyProtection="1">
      <alignment horizontal="center" vertical="center" wrapText="1"/>
    </xf>
    <xf numFmtId="1" fontId="3" fillId="0" borderId="39" xfId="0" applyNumberFormat="1" applyFont="1" applyFill="1" applyBorder="1" applyAlignment="1" applyProtection="1">
      <alignment horizontal="center" vertical="center" wrapText="1"/>
    </xf>
    <xf numFmtId="1" fontId="3" fillId="0" borderId="24" xfId="0" applyNumberFormat="1" applyFont="1" applyFill="1" applyBorder="1" applyAlignment="1" applyProtection="1">
      <alignment horizontal="center" vertical="center" wrapText="1"/>
    </xf>
    <xf numFmtId="1" fontId="3" fillId="0" borderId="4" xfId="0" applyNumberFormat="1" applyFont="1" applyFill="1" applyBorder="1" applyAlignment="1" applyProtection="1">
      <alignment horizontal="center" vertical="center" wrapText="1"/>
    </xf>
    <xf numFmtId="1" fontId="3" fillId="0" borderId="37" xfId="0" applyNumberFormat="1" applyFont="1" applyFill="1" applyBorder="1" applyAlignment="1" applyProtection="1">
      <alignment horizontal="center" vertical="center" wrapText="1"/>
    </xf>
    <xf numFmtId="14" fontId="3" fillId="0" borderId="9" xfId="0" applyNumberFormat="1" applyFont="1" applyFill="1" applyBorder="1" applyAlignment="1" applyProtection="1">
      <alignment horizontal="center" vertical="center"/>
    </xf>
    <xf numFmtId="14" fontId="3" fillId="0" borderId="11" xfId="0" applyNumberFormat="1" applyFont="1" applyFill="1" applyBorder="1" applyAlignment="1" applyProtection="1">
      <alignment horizontal="center" vertical="center"/>
    </xf>
    <xf numFmtId="164" fontId="3" fillId="0" borderId="21" xfId="0" applyNumberFormat="1" applyFont="1" applyFill="1" applyBorder="1" applyAlignment="1" applyProtection="1">
      <alignment horizontal="center" vertical="center"/>
    </xf>
    <xf numFmtId="164" fontId="3" fillId="0" borderId="22" xfId="0" applyNumberFormat="1" applyFont="1" applyFill="1" applyBorder="1" applyAlignment="1" applyProtection="1">
      <alignment horizontal="center" vertical="center"/>
    </xf>
    <xf numFmtId="0" fontId="3" fillId="0" borderId="31"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cellXfs>
  <cellStyles count="1">
    <cellStyle name="Normal" xfId="0" builtinId="0"/>
  </cellStyles>
  <dxfs count="83">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ont>
        <b/>
        <i val="0"/>
        <color rgb="FFFF0000"/>
      </font>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ont>
        <b/>
        <i val="0"/>
        <color rgb="FFFF0000"/>
      </font>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ont>
        <b/>
        <i val="0"/>
        <color rgb="FFFF0000"/>
      </font>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
      <fill>
        <patternFill>
          <bgColor theme="7" tint="0.59996337778862885"/>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U46"/>
  <sheetViews>
    <sheetView tabSelected="1" zoomScaleNormal="100" workbookViewId="0">
      <pane xSplit="4" ySplit="15" topLeftCell="K29" activePane="bottomRight" state="frozen"/>
      <selection pane="topRight" activeCell="E1" sqref="E1"/>
      <selection pane="bottomLeft" activeCell="A9" sqref="A9"/>
      <selection pane="bottomRight" activeCell="U29" sqref="U29"/>
    </sheetView>
  </sheetViews>
  <sheetFormatPr defaultColWidth="9.140625" defaultRowHeight="12.75" outlineLevelCol="2" x14ac:dyDescent="0.25"/>
  <cols>
    <col min="1" max="1" width="5.140625" style="1" customWidth="1"/>
    <col min="2" max="2" width="14.28515625" style="1" customWidth="1"/>
    <col min="3" max="3" width="12.28515625" style="1" customWidth="1"/>
    <col min="4" max="4" width="57.7109375" style="56" bestFit="1" customWidth="1"/>
    <col min="5" max="5" width="7.140625" style="1" customWidth="1"/>
    <col min="6" max="6" width="13.42578125" style="1" customWidth="1"/>
    <col min="7" max="7" width="8.7109375" style="1" bestFit="1" customWidth="1"/>
    <col min="8" max="9" width="9.7109375" style="72" customWidth="1"/>
    <col min="10" max="11" width="8.7109375" style="1" bestFit="1" customWidth="1"/>
    <col min="12" max="12" width="9.42578125" style="1" bestFit="1" customWidth="1"/>
    <col min="13" max="13" width="13.7109375" style="1" bestFit="1" customWidth="1"/>
    <col min="14" max="14" width="9.42578125" style="1" bestFit="1" customWidth="1"/>
    <col min="15" max="15" width="19.5703125" style="85" bestFit="1" customWidth="1"/>
    <col min="16" max="16" width="10.7109375" style="1" customWidth="1"/>
    <col min="17" max="17" width="12" style="1" customWidth="1"/>
    <col min="18" max="18" width="9.42578125" style="1" customWidth="1"/>
    <col min="19" max="19" width="13.7109375" style="1" customWidth="1"/>
    <col min="20" max="20" width="9.5703125" style="1" customWidth="1"/>
    <col min="21" max="21" width="30.5703125" style="56" customWidth="1"/>
    <col min="22" max="22" width="22.5703125" style="25" customWidth="1"/>
    <col min="23" max="23" width="24.140625" style="1" customWidth="1"/>
    <col min="24" max="24" width="9.140625" style="7" customWidth="1"/>
    <col min="25" max="25" width="8.5703125" style="8" customWidth="1"/>
    <col min="26" max="26" width="9.140625" style="7" customWidth="1"/>
    <col min="27" max="27" width="8.5703125" style="8" customWidth="1"/>
    <col min="28" max="28" width="10.28515625" style="1" customWidth="1"/>
    <col min="29" max="29" width="15.85546875" style="1" bestFit="1" customWidth="1"/>
    <col min="30" max="30" width="21.28515625" style="1" customWidth="1"/>
    <col min="31" max="31" width="9.140625" style="7" hidden="1" customWidth="1" outlineLevel="2"/>
    <col min="32" max="32" width="9.140625" style="8" hidden="1" customWidth="1" outlineLevel="2"/>
    <col min="33" max="33" width="9.140625" style="7" hidden="1" customWidth="1" outlineLevel="2"/>
    <col min="34" max="34" width="9.140625" style="8" hidden="1" customWidth="1" outlineLevel="2"/>
    <col min="35" max="35" width="11.28515625" style="7" hidden="1" customWidth="1" outlineLevel="2"/>
    <col min="36" max="36" width="11.28515625" style="8" hidden="1" customWidth="1" outlineLevel="2"/>
    <col min="37" max="37" width="9.140625" style="7" hidden="1" customWidth="1" outlineLevel="2"/>
    <col min="38" max="38" width="9.140625" style="8" hidden="1" customWidth="1" outlineLevel="2"/>
    <col min="39" max="39" width="13.5703125" style="5" hidden="1" customWidth="1" outlineLevel="2"/>
    <col min="40" max="40" width="15.28515625" style="5" hidden="1" customWidth="1" outlineLevel="2"/>
    <col min="41" max="41" width="20.42578125" style="92" hidden="1" customWidth="1" outlineLevel="2"/>
    <col min="42" max="42" width="13.5703125" style="23" hidden="1" customWidth="1" outlineLevel="1"/>
    <col min="43" max="43" width="16.7109375" style="26" hidden="1" customWidth="1" outlineLevel="2"/>
    <col min="44" max="45" width="9.140625" style="27" hidden="1" customWidth="1" outlineLevel="2"/>
    <col min="46" max="46" width="16.7109375" style="26" hidden="1" customWidth="1" outlineLevel="2"/>
    <col min="47" max="48" width="9.140625" style="27" hidden="1" customWidth="1" outlineLevel="2"/>
    <col min="49" max="49" width="17.28515625" style="26" hidden="1" customWidth="1" outlineLevel="2"/>
    <col min="50" max="51" width="9.140625" style="27" hidden="1" customWidth="1" outlineLevel="2"/>
    <col min="52" max="52" width="11.85546875" style="1" hidden="1" customWidth="1" outlineLevel="2"/>
    <col min="53" max="53" width="11" style="27" hidden="1" customWidth="1" outlineLevel="2"/>
    <col min="54" max="54" width="13.42578125" style="27" hidden="1" customWidth="1" outlineLevel="2"/>
    <col min="55" max="55" width="7.28515625" style="27" hidden="1" customWidth="1" outlineLevel="2"/>
    <col min="56" max="56" width="9.140625" style="27" hidden="1" customWidth="1" outlineLevel="1"/>
    <col min="57" max="57" width="16.5703125" style="26" hidden="1" customWidth="1" outlineLevel="2"/>
    <col min="58" max="58" width="9.7109375" style="58" hidden="1" customWidth="1" outlineLevel="2"/>
    <col min="59" max="59" width="8.7109375" style="58" hidden="1" customWidth="1" outlineLevel="2"/>
    <col min="60" max="60" width="16.28515625" style="26" hidden="1" customWidth="1" outlineLevel="2"/>
    <col min="61" max="61" width="6.5703125" style="58" hidden="1" customWidth="1" outlineLevel="2"/>
    <col min="62" max="62" width="10.7109375" style="58" hidden="1" customWidth="1" outlineLevel="2"/>
    <col min="63" max="63" width="16.28515625" style="26" hidden="1" customWidth="1" outlineLevel="2"/>
    <col min="64" max="65" width="6.42578125" style="58" hidden="1" customWidth="1" outlineLevel="2"/>
    <col min="66" max="66" width="11" style="27" hidden="1" customWidth="1" outlineLevel="2"/>
    <col min="67" max="67" width="13.42578125" style="27" hidden="1" customWidth="1" outlineLevel="2"/>
    <col min="68" max="68" width="7.28515625" style="1" hidden="1" customWidth="1" outlineLevel="2"/>
    <col min="69" max="69" width="9.140625" style="1" hidden="1" customWidth="1" outlineLevel="2"/>
    <col min="70" max="70" width="8.7109375" style="1" hidden="1" customWidth="1" outlineLevel="2"/>
    <col min="71" max="71" width="21.42578125" style="1" hidden="1" customWidth="1" outlineLevel="2"/>
    <col min="72" max="72" width="8.7109375" style="1" bestFit="1" customWidth="1" collapsed="1"/>
    <col min="73" max="73" width="21.140625" style="1" bestFit="1" customWidth="1"/>
    <col min="74" max="16384" width="9.140625" style="1"/>
  </cols>
  <sheetData>
    <row r="1" spans="1:73" x14ac:dyDescent="0.25">
      <c r="BR1" s="18" t="s">
        <v>33</v>
      </c>
      <c r="BS1" s="19" t="s">
        <v>45</v>
      </c>
    </row>
    <row r="2" spans="1:73" ht="13.5" thickBot="1" x14ac:dyDescent="0.3">
      <c r="BR2" s="31">
        <v>43434</v>
      </c>
      <c r="BS2" s="32" t="s">
        <v>46</v>
      </c>
    </row>
    <row r="3" spans="1:73" x14ac:dyDescent="0.25">
      <c r="BR3" s="42">
        <v>43435</v>
      </c>
      <c r="BS3" s="43" t="s">
        <v>47</v>
      </c>
    </row>
    <row r="4" spans="1:73" x14ac:dyDescent="0.25">
      <c r="BR4" s="40">
        <v>43459</v>
      </c>
      <c r="BS4" s="76" t="s">
        <v>90</v>
      </c>
    </row>
    <row r="5" spans="1:73" x14ac:dyDescent="0.25">
      <c r="BR5" s="20">
        <v>43460</v>
      </c>
      <c r="BS5" s="21" t="s">
        <v>91</v>
      </c>
    </row>
    <row r="6" spans="1:73" x14ac:dyDescent="0.25">
      <c r="BR6" s="20">
        <v>43466</v>
      </c>
      <c r="BS6" s="21" t="s">
        <v>92</v>
      </c>
    </row>
    <row r="7" spans="1:73" ht="13.5" thickBot="1" x14ac:dyDescent="0.3">
      <c r="BR7" s="20">
        <v>43467</v>
      </c>
      <c r="BS7" s="21" t="s">
        <v>93</v>
      </c>
    </row>
    <row r="8" spans="1:73" ht="13.5" thickBot="1" x14ac:dyDescent="0.3">
      <c r="B8" s="9"/>
      <c r="AC8" s="2"/>
      <c r="AD8" s="2"/>
      <c r="AQ8" s="51"/>
      <c r="AR8" s="51"/>
      <c r="AS8" s="51"/>
      <c r="AT8" s="51"/>
      <c r="AU8" s="51"/>
      <c r="AV8" s="51"/>
      <c r="AW8" s="51"/>
      <c r="AX8" s="51"/>
      <c r="AY8" s="51"/>
      <c r="AZ8" s="51"/>
      <c r="BA8" s="60"/>
      <c r="BB8" s="61" t="s">
        <v>71</v>
      </c>
      <c r="BC8" s="62" t="s">
        <v>40</v>
      </c>
      <c r="BE8" s="55"/>
      <c r="BF8" s="55"/>
      <c r="BG8" s="55"/>
      <c r="BH8" s="55"/>
      <c r="BI8" s="55"/>
      <c r="BJ8" s="55"/>
      <c r="BK8" s="55"/>
      <c r="BL8" s="55"/>
      <c r="BM8" s="55"/>
      <c r="BN8" s="60"/>
      <c r="BO8" s="61" t="s">
        <v>71</v>
      </c>
      <c r="BP8" s="62" t="s">
        <v>40</v>
      </c>
      <c r="BR8" s="22">
        <v>43489</v>
      </c>
      <c r="BS8" s="48" t="s">
        <v>50</v>
      </c>
    </row>
    <row r="9" spans="1:73" ht="16.5" thickBot="1" x14ac:dyDescent="0.3">
      <c r="A9" s="235" t="s">
        <v>31</v>
      </c>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179"/>
      <c r="AQ9" s="184" t="s">
        <v>56</v>
      </c>
      <c r="AR9" s="185"/>
      <c r="AS9" s="185"/>
      <c r="AT9" s="185"/>
      <c r="AU9" s="185"/>
      <c r="AV9" s="185"/>
      <c r="AW9" s="185"/>
      <c r="AX9" s="185"/>
      <c r="AY9" s="185"/>
      <c r="AZ9" s="186"/>
      <c r="BA9" s="63" t="s">
        <v>72</v>
      </c>
      <c r="BB9" s="59">
        <f>SUBTOTAL(9,AR:AR)</f>
        <v>13</v>
      </c>
      <c r="BC9" s="64">
        <f>SUBTOTAL(9,AU:AU)</f>
        <v>318</v>
      </c>
      <c r="BE9" s="187" t="s">
        <v>57</v>
      </c>
      <c r="BF9" s="188"/>
      <c r="BG9" s="188"/>
      <c r="BH9" s="188"/>
      <c r="BI9" s="188"/>
      <c r="BJ9" s="188"/>
      <c r="BK9" s="188"/>
      <c r="BL9" s="188"/>
      <c r="BM9" s="189"/>
      <c r="BN9" s="63" t="s">
        <v>43</v>
      </c>
      <c r="BO9" s="59">
        <f>SUBTOTAL(9,BF:BF)</f>
        <v>0</v>
      </c>
      <c r="BP9" s="64">
        <f>SUBTOTAL(9,BI:BI)</f>
        <v>0</v>
      </c>
      <c r="BR9" s="40">
        <v>43581</v>
      </c>
      <c r="BS9" s="76" t="s">
        <v>79</v>
      </c>
      <c r="BT9" s="15"/>
      <c r="BU9" s="15"/>
    </row>
    <row r="10" spans="1:73" ht="16.5" thickBot="1" x14ac:dyDescent="0.3">
      <c r="AQ10" s="201" t="s">
        <v>41</v>
      </c>
      <c r="AR10" s="202"/>
      <c r="AS10" s="196"/>
      <c r="AT10" s="201" t="s">
        <v>40</v>
      </c>
      <c r="AU10" s="202"/>
      <c r="AV10" s="196"/>
      <c r="AW10" s="82"/>
      <c r="AX10" s="71"/>
      <c r="AY10" s="71"/>
      <c r="AZ10" s="4"/>
      <c r="BA10" s="77" t="s">
        <v>73</v>
      </c>
      <c r="BB10" s="65">
        <f>SUBTOTAL(9,AS:AS)</f>
        <v>14</v>
      </c>
      <c r="BC10" s="66">
        <f>SUBTOTAL(9,AV:AV)</f>
        <v>320</v>
      </c>
      <c r="BE10" s="206" t="s">
        <v>41</v>
      </c>
      <c r="BF10" s="207"/>
      <c r="BG10" s="208"/>
      <c r="BH10" s="206" t="s">
        <v>40</v>
      </c>
      <c r="BI10" s="207"/>
      <c r="BJ10" s="208"/>
      <c r="BK10" s="87"/>
      <c r="BL10" s="29"/>
      <c r="BM10" s="30"/>
      <c r="BN10" s="77" t="s">
        <v>75</v>
      </c>
      <c r="BO10" s="65">
        <f>SUBTOTAL(9,BG:BG)</f>
        <v>0</v>
      </c>
      <c r="BP10" s="66">
        <f>SUBTOTAL(9,BJ:BJ)</f>
        <v>0</v>
      </c>
      <c r="BR10" s="40">
        <v>43584</v>
      </c>
      <c r="BS10" s="76" t="s">
        <v>48</v>
      </c>
      <c r="BT10" s="16"/>
      <c r="BU10" s="17"/>
    </row>
    <row r="11" spans="1:73" s="13" customFormat="1" ht="24.95" customHeight="1" x14ac:dyDescent="0.25">
      <c r="A11" s="236" t="s">
        <v>32</v>
      </c>
      <c r="B11" s="202" t="s">
        <v>6</v>
      </c>
      <c r="C11" s="202"/>
      <c r="D11" s="202" t="s">
        <v>9</v>
      </c>
      <c r="E11" s="214" t="s">
        <v>13</v>
      </c>
      <c r="F11" s="214"/>
      <c r="G11" s="214"/>
      <c r="H11" s="214"/>
      <c r="I11" s="214"/>
      <c r="J11" s="214"/>
      <c r="K11" s="214"/>
      <c r="L11" s="214" t="s">
        <v>15</v>
      </c>
      <c r="M11" s="214"/>
      <c r="N11" s="214"/>
      <c r="O11" s="214"/>
      <c r="P11" s="214"/>
      <c r="Q11" s="214"/>
      <c r="R11" s="214"/>
      <c r="S11" s="214"/>
      <c r="T11" s="202" t="s">
        <v>22</v>
      </c>
      <c r="U11" s="231" t="s">
        <v>23</v>
      </c>
      <c r="V11" s="232"/>
      <c r="W11" s="202" t="s">
        <v>24</v>
      </c>
      <c r="X11" s="202" t="s">
        <v>26</v>
      </c>
      <c r="Y11" s="202"/>
      <c r="Z11" s="202" t="s">
        <v>25</v>
      </c>
      <c r="AA11" s="202"/>
      <c r="AB11" s="207" t="s">
        <v>29</v>
      </c>
      <c r="AC11" s="196" t="s">
        <v>30</v>
      </c>
      <c r="AD11" s="252" t="s">
        <v>80</v>
      </c>
      <c r="AE11" s="209" t="s">
        <v>35</v>
      </c>
      <c r="AF11" s="202"/>
      <c r="AG11" s="202" t="s">
        <v>39</v>
      </c>
      <c r="AH11" s="196"/>
      <c r="AI11" s="241" t="s">
        <v>37</v>
      </c>
      <c r="AJ11" s="242"/>
      <c r="AK11" s="245" t="s">
        <v>38</v>
      </c>
      <c r="AL11" s="203"/>
      <c r="AM11" s="228" t="s">
        <v>36</v>
      </c>
      <c r="AN11" s="228" t="s">
        <v>70</v>
      </c>
      <c r="AO11" s="203" t="s">
        <v>55</v>
      </c>
      <c r="AP11" s="182"/>
      <c r="AQ11" s="191" t="s">
        <v>69</v>
      </c>
      <c r="AR11" s="199" t="s">
        <v>62</v>
      </c>
      <c r="AS11" s="197" t="s">
        <v>42</v>
      </c>
      <c r="AT11" s="191" t="s">
        <v>68</v>
      </c>
      <c r="AU11" s="199" t="s">
        <v>62</v>
      </c>
      <c r="AV11" s="197" t="s">
        <v>42</v>
      </c>
      <c r="AW11" s="191" t="s">
        <v>81</v>
      </c>
      <c r="AX11" s="194" t="s">
        <v>63</v>
      </c>
      <c r="AY11" s="199" t="s">
        <v>64</v>
      </c>
      <c r="AZ11" s="212" t="s">
        <v>67</v>
      </c>
      <c r="BA11" s="78" t="s">
        <v>74</v>
      </c>
      <c r="BB11" s="54">
        <f>BB9+BC9</f>
        <v>331</v>
      </c>
      <c r="BC11" s="67" t="s">
        <v>76</v>
      </c>
      <c r="BD11" s="41"/>
      <c r="BE11" s="190" t="s">
        <v>54</v>
      </c>
      <c r="BF11" s="202" t="s">
        <v>43</v>
      </c>
      <c r="BG11" s="196" t="s">
        <v>42</v>
      </c>
      <c r="BH11" s="190" t="s">
        <v>58</v>
      </c>
      <c r="BI11" s="209" t="s">
        <v>43</v>
      </c>
      <c r="BJ11" s="196" t="s">
        <v>42</v>
      </c>
      <c r="BK11" s="190" t="s">
        <v>78</v>
      </c>
      <c r="BL11" s="193" t="s">
        <v>44</v>
      </c>
      <c r="BM11" s="196" t="s">
        <v>42</v>
      </c>
      <c r="BN11" s="78" t="s">
        <v>43</v>
      </c>
      <c r="BO11" s="54">
        <f>BO9+BP9</f>
        <v>0</v>
      </c>
      <c r="BP11" s="67" t="s">
        <v>66</v>
      </c>
      <c r="BR11" s="20">
        <v>43586</v>
      </c>
      <c r="BS11" s="21" t="s">
        <v>51</v>
      </c>
      <c r="BT11" s="44"/>
      <c r="BU11" s="45"/>
    </row>
    <row r="12" spans="1:73" s="9" customFormat="1" ht="24.95" customHeight="1" thickBot="1" x14ac:dyDescent="0.3">
      <c r="A12" s="237"/>
      <c r="B12" s="199"/>
      <c r="C12" s="199"/>
      <c r="D12" s="199"/>
      <c r="E12" s="199" t="s">
        <v>10</v>
      </c>
      <c r="F12" s="199" t="s">
        <v>11</v>
      </c>
      <c r="G12" s="199" t="s">
        <v>12</v>
      </c>
      <c r="H12" s="223" t="s">
        <v>14</v>
      </c>
      <c r="I12" s="224"/>
      <c r="J12" s="223" t="s">
        <v>117</v>
      </c>
      <c r="K12" s="224"/>
      <c r="L12" s="227" t="s">
        <v>16</v>
      </c>
      <c r="M12" s="227"/>
      <c r="N12" s="227"/>
      <c r="O12" s="227"/>
      <c r="P12" s="227" t="s">
        <v>17</v>
      </c>
      <c r="Q12" s="227"/>
      <c r="R12" s="227"/>
      <c r="S12" s="227"/>
      <c r="T12" s="199"/>
      <c r="U12" s="233"/>
      <c r="V12" s="234"/>
      <c r="W12" s="199"/>
      <c r="X12" s="199"/>
      <c r="Y12" s="199"/>
      <c r="Z12" s="199"/>
      <c r="AA12" s="199"/>
      <c r="AB12" s="255"/>
      <c r="AC12" s="197"/>
      <c r="AD12" s="253"/>
      <c r="AE12" s="210"/>
      <c r="AF12" s="199"/>
      <c r="AG12" s="199"/>
      <c r="AH12" s="197"/>
      <c r="AI12" s="243"/>
      <c r="AJ12" s="244"/>
      <c r="AK12" s="246"/>
      <c r="AL12" s="247"/>
      <c r="AM12" s="229"/>
      <c r="AN12" s="229"/>
      <c r="AO12" s="204"/>
      <c r="AP12" s="10"/>
      <c r="AQ12" s="191"/>
      <c r="AR12" s="199"/>
      <c r="AS12" s="197"/>
      <c r="AT12" s="191"/>
      <c r="AU12" s="199"/>
      <c r="AV12" s="197"/>
      <c r="AW12" s="191"/>
      <c r="AX12" s="194"/>
      <c r="AY12" s="199"/>
      <c r="AZ12" s="212"/>
      <c r="BA12" s="79" t="s">
        <v>75</v>
      </c>
      <c r="BB12" s="69">
        <f>BB10+BC10</f>
        <v>334</v>
      </c>
      <c r="BC12" s="70">
        <f>BB11/BB12</f>
        <v>0.99101796407185627</v>
      </c>
      <c r="BD12" s="180"/>
      <c r="BE12" s="191"/>
      <c r="BF12" s="199"/>
      <c r="BG12" s="197"/>
      <c r="BH12" s="191"/>
      <c r="BI12" s="210"/>
      <c r="BJ12" s="197"/>
      <c r="BK12" s="191"/>
      <c r="BL12" s="194"/>
      <c r="BM12" s="197"/>
      <c r="BN12" s="79" t="s">
        <v>75</v>
      </c>
      <c r="BO12" s="69">
        <f>BO10+BP10</f>
        <v>0</v>
      </c>
      <c r="BP12" s="70">
        <f>IF(BO12=0,1,BO11/BO12)</f>
        <v>1</v>
      </c>
      <c r="BR12" s="20">
        <v>43617</v>
      </c>
      <c r="BS12" s="21" t="s">
        <v>52</v>
      </c>
      <c r="BT12" s="46"/>
      <c r="BU12" s="47"/>
    </row>
    <row r="13" spans="1:73" s="9" customFormat="1" ht="24.95" customHeight="1" x14ac:dyDescent="0.25">
      <c r="A13" s="237"/>
      <c r="B13" s="199" t="s">
        <v>7</v>
      </c>
      <c r="C13" s="199" t="s">
        <v>8</v>
      </c>
      <c r="D13" s="199"/>
      <c r="E13" s="199"/>
      <c r="F13" s="199"/>
      <c r="G13" s="199"/>
      <c r="H13" s="225"/>
      <c r="I13" s="226"/>
      <c r="J13" s="225"/>
      <c r="K13" s="226"/>
      <c r="L13" s="227" t="s">
        <v>18</v>
      </c>
      <c r="M13" s="227"/>
      <c r="N13" s="199" t="s">
        <v>19</v>
      </c>
      <c r="O13" s="199"/>
      <c r="P13" s="227" t="s">
        <v>18</v>
      </c>
      <c r="Q13" s="227"/>
      <c r="R13" s="199" t="s">
        <v>19</v>
      </c>
      <c r="S13" s="199"/>
      <c r="T13" s="199"/>
      <c r="U13" s="225"/>
      <c r="V13" s="226"/>
      <c r="W13" s="199"/>
      <c r="X13" s="219" t="s">
        <v>27</v>
      </c>
      <c r="Y13" s="217" t="s">
        <v>28</v>
      </c>
      <c r="Z13" s="219" t="s">
        <v>27</v>
      </c>
      <c r="AA13" s="217" t="s">
        <v>28</v>
      </c>
      <c r="AB13" s="255"/>
      <c r="AC13" s="197"/>
      <c r="AD13" s="253"/>
      <c r="AE13" s="215" t="s">
        <v>33</v>
      </c>
      <c r="AF13" s="217" t="s">
        <v>34</v>
      </c>
      <c r="AG13" s="219" t="s">
        <v>33</v>
      </c>
      <c r="AH13" s="221" t="s">
        <v>34</v>
      </c>
      <c r="AI13" s="248" t="s">
        <v>33</v>
      </c>
      <c r="AJ13" s="250" t="s">
        <v>34</v>
      </c>
      <c r="AK13" s="219" t="s">
        <v>33</v>
      </c>
      <c r="AL13" s="221" t="s">
        <v>34</v>
      </c>
      <c r="AM13" s="229"/>
      <c r="AN13" s="229"/>
      <c r="AO13" s="204"/>
      <c r="AP13" s="10"/>
      <c r="AQ13" s="191"/>
      <c r="AR13" s="199"/>
      <c r="AS13" s="197"/>
      <c r="AT13" s="191"/>
      <c r="AU13" s="199"/>
      <c r="AV13" s="197"/>
      <c r="AW13" s="191"/>
      <c r="AX13" s="194"/>
      <c r="AY13" s="199"/>
      <c r="AZ13" s="212"/>
      <c r="BA13" s="80" t="s">
        <v>63</v>
      </c>
      <c r="BB13" s="52">
        <f>SUBTOTAL(9,AX:AX)</f>
        <v>3</v>
      </c>
      <c r="BC13" s="67" t="s">
        <v>77</v>
      </c>
      <c r="BD13" s="180"/>
      <c r="BE13" s="191"/>
      <c r="BF13" s="199"/>
      <c r="BG13" s="197"/>
      <c r="BH13" s="191"/>
      <c r="BI13" s="210"/>
      <c r="BJ13" s="197"/>
      <c r="BK13" s="191"/>
      <c r="BL13" s="194"/>
      <c r="BM13" s="197"/>
      <c r="BN13" s="80" t="s">
        <v>61</v>
      </c>
      <c r="BO13" s="52">
        <f>SUBTOTAL(9,BL:BL)</f>
        <v>0</v>
      </c>
      <c r="BP13" s="67" t="s">
        <v>65</v>
      </c>
      <c r="BR13" s="20">
        <v>43633</v>
      </c>
      <c r="BS13" s="21" t="s">
        <v>49</v>
      </c>
      <c r="BT13" s="46"/>
      <c r="BU13" s="47"/>
    </row>
    <row r="14" spans="1:73" s="14" customFormat="1" ht="24.95" customHeight="1" thickBot="1" x14ac:dyDescent="0.3">
      <c r="A14" s="238"/>
      <c r="B14" s="200"/>
      <c r="C14" s="200"/>
      <c r="D14" s="200"/>
      <c r="E14" s="200"/>
      <c r="F14" s="200"/>
      <c r="G14" s="200"/>
      <c r="H14" s="73" t="s">
        <v>0</v>
      </c>
      <c r="I14" s="73" t="s">
        <v>1</v>
      </c>
      <c r="J14" s="83" t="s">
        <v>2</v>
      </c>
      <c r="K14" s="83" t="s">
        <v>3</v>
      </c>
      <c r="L14" s="83" t="s">
        <v>20</v>
      </c>
      <c r="M14" s="83" t="s">
        <v>21</v>
      </c>
      <c r="N14" s="83" t="s">
        <v>20</v>
      </c>
      <c r="O14" s="178" t="s">
        <v>21</v>
      </c>
      <c r="P14" s="83" t="s">
        <v>20</v>
      </c>
      <c r="Q14" s="83" t="s">
        <v>21</v>
      </c>
      <c r="R14" s="83" t="s">
        <v>20</v>
      </c>
      <c r="S14" s="83" t="s">
        <v>21</v>
      </c>
      <c r="T14" s="200"/>
      <c r="U14" s="183" t="s">
        <v>59</v>
      </c>
      <c r="V14" s="183" t="s">
        <v>60</v>
      </c>
      <c r="W14" s="200"/>
      <c r="X14" s="220"/>
      <c r="Y14" s="218"/>
      <c r="Z14" s="220"/>
      <c r="AA14" s="218"/>
      <c r="AB14" s="256"/>
      <c r="AC14" s="198"/>
      <c r="AD14" s="254"/>
      <c r="AE14" s="216"/>
      <c r="AF14" s="218"/>
      <c r="AG14" s="220"/>
      <c r="AH14" s="222"/>
      <c r="AI14" s="249"/>
      <c r="AJ14" s="251"/>
      <c r="AK14" s="220"/>
      <c r="AL14" s="222"/>
      <c r="AM14" s="230"/>
      <c r="AN14" s="230"/>
      <c r="AO14" s="205"/>
      <c r="AP14" s="11"/>
      <c r="AQ14" s="192"/>
      <c r="AR14" s="200"/>
      <c r="AS14" s="198"/>
      <c r="AT14" s="192"/>
      <c r="AU14" s="200"/>
      <c r="AV14" s="198"/>
      <c r="AW14" s="192"/>
      <c r="AX14" s="195"/>
      <c r="AY14" s="200"/>
      <c r="AZ14" s="213"/>
      <c r="BA14" s="81" t="s">
        <v>42</v>
      </c>
      <c r="BB14" s="53">
        <f>SUBTOTAL(9,AY:AY)</f>
        <v>3</v>
      </c>
      <c r="BC14" s="68">
        <f>IFERROR(BB13/BB14,1)</f>
        <v>1</v>
      </c>
      <c r="BD14" s="91"/>
      <c r="BE14" s="192"/>
      <c r="BF14" s="200"/>
      <c r="BG14" s="198"/>
      <c r="BH14" s="192"/>
      <c r="BI14" s="211"/>
      <c r="BJ14" s="198"/>
      <c r="BK14" s="192"/>
      <c r="BL14" s="195"/>
      <c r="BM14" s="198"/>
      <c r="BN14" s="81" t="s">
        <v>42</v>
      </c>
      <c r="BO14" s="53">
        <f>SUBTOTAL(9,BM:BM)</f>
        <v>0</v>
      </c>
      <c r="BP14" s="68">
        <f>IF(BO14=0,1,BO13/BO14)</f>
        <v>1</v>
      </c>
      <c r="BR14" s="22">
        <v>43692</v>
      </c>
      <c r="BS14" s="48" t="s">
        <v>53</v>
      </c>
      <c r="BT14" s="49"/>
      <c r="BU14" s="50"/>
    </row>
    <row r="15" spans="1:73" s="9" customFormat="1" ht="13.5" thickBot="1" x14ac:dyDescent="0.3">
      <c r="A15" s="33">
        <v>0</v>
      </c>
      <c r="B15" s="28">
        <v>1</v>
      </c>
      <c r="C15" s="28">
        <v>2</v>
      </c>
      <c r="D15" s="57">
        <v>3</v>
      </c>
      <c r="E15" s="28">
        <v>4</v>
      </c>
      <c r="F15" s="28">
        <v>5</v>
      </c>
      <c r="G15" s="28">
        <v>6</v>
      </c>
      <c r="H15" s="74">
        <v>7</v>
      </c>
      <c r="I15" s="74">
        <v>8</v>
      </c>
      <c r="J15" s="28">
        <v>9</v>
      </c>
      <c r="K15" s="28">
        <v>10</v>
      </c>
      <c r="L15" s="28">
        <v>11</v>
      </c>
      <c r="M15" s="28">
        <v>12</v>
      </c>
      <c r="N15" s="28">
        <v>13</v>
      </c>
      <c r="O15" s="57">
        <v>14</v>
      </c>
      <c r="P15" s="28">
        <v>15</v>
      </c>
      <c r="Q15" s="28">
        <v>16</v>
      </c>
      <c r="R15" s="28">
        <v>17</v>
      </c>
      <c r="S15" s="28">
        <v>18</v>
      </c>
      <c r="T15" s="28">
        <v>19</v>
      </c>
      <c r="U15" s="239">
        <v>20</v>
      </c>
      <c r="V15" s="240"/>
      <c r="W15" s="28">
        <v>21</v>
      </c>
      <c r="X15" s="74">
        <v>22</v>
      </c>
      <c r="Y15" s="74">
        <v>23</v>
      </c>
      <c r="Z15" s="74">
        <v>24</v>
      </c>
      <c r="AA15" s="74">
        <v>25</v>
      </c>
      <c r="AB15" s="34">
        <v>26</v>
      </c>
      <c r="AC15" s="35">
        <v>27</v>
      </c>
      <c r="AD15" s="75"/>
      <c r="AE15" s="84">
        <v>28</v>
      </c>
      <c r="AF15" s="37">
        <v>29</v>
      </c>
      <c r="AG15" s="37">
        <v>30</v>
      </c>
      <c r="AH15" s="39">
        <v>31</v>
      </c>
      <c r="AI15" s="36">
        <v>33</v>
      </c>
      <c r="AJ15" s="37">
        <v>34</v>
      </c>
      <c r="AK15" s="38">
        <v>35</v>
      </c>
      <c r="AL15" s="39">
        <v>36</v>
      </c>
      <c r="AM15" s="6">
        <v>37</v>
      </c>
      <c r="AN15" s="6">
        <v>38</v>
      </c>
      <c r="AO15" s="86"/>
      <c r="AP15" s="24"/>
      <c r="AQ15" s="87"/>
      <c r="AR15" s="12"/>
      <c r="AS15" s="88"/>
      <c r="AT15" s="87"/>
      <c r="AU15" s="12"/>
      <c r="AV15" s="88"/>
      <c r="AW15" s="87"/>
      <c r="AX15" s="12"/>
      <c r="AY15" s="12"/>
      <c r="AZ15" s="3"/>
      <c r="BA15" s="181"/>
      <c r="BB15" s="28"/>
      <c r="BC15" s="28"/>
      <c r="BD15" s="34"/>
      <c r="BE15" s="89"/>
      <c r="BF15" s="57"/>
      <c r="BG15" s="90"/>
      <c r="BH15" s="89"/>
      <c r="BI15" s="57"/>
      <c r="BJ15" s="90"/>
      <c r="BK15" s="89"/>
      <c r="BL15" s="57"/>
      <c r="BM15" s="90"/>
      <c r="BN15" s="180"/>
      <c r="BO15" s="180"/>
    </row>
    <row r="16" spans="1:73" s="94" customFormat="1" ht="243" thickBot="1" x14ac:dyDescent="0.3">
      <c r="A16" s="93">
        <f>SUM(1,$A15)</f>
        <v>1</v>
      </c>
      <c r="B16" s="94" t="s">
        <v>4</v>
      </c>
      <c r="C16" s="94" t="s">
        <v>94</v>
      </c>
      <c r="D16" s="95" t="s">
        <v>82</v>
      </c>
      <c r="E16" s="94">
        <v>116938</v>
      </c>
      <c r="F16" s="94" t="s">
        <v>83</v>
      </c>
      <c r="G16" s="94" t="s">
        <v>95</v>
      </c>
      <c r="H16" s="96">
        <v>450776.63928469998</v>
      </c>
      <c r="I16" s="96">
        <v>537967.62167144998</v>
      </c>
      <c r="J16" s="96">
        <v>450776.63928469998</v>
      </c>
      <c r="K16" s="96">
        <v>537967.62167144998</v>
      </c>
      <c r="L16" s="94" t="s">
        <v>94</v>
      </c>
      <c r="M16" s="94" t="s">
        <v>94</v>
      </c>
      <c r="N16" s="94" t="s">
        <v>84</v>
      </c>
      <c r="O16" s="97" t="s">
        <v>83</v>
      </c>
      <c r="P16" s="94" t="s">
        <v>94</v>
      </c>
      <c r="Q16" s="94" t="s">
        <v>94</v>
      </c>
      <c r="R16" s="94" t="s">
        <v>94</v>
      </c>
      <c r="S16" s="94" t="s">
        <v>94</v>
      </c>
      <c r="T16" s="94" t="s">
        <v>86</v>
      </c>
      <c r="U16" s="95" t="s">
        <v>96</v>
      </c>
      <c r="V16" s="94" t="s">
        <v>87</v>
      </c>
      <c r="W16" s="94" t="s">
        <v>94</v>
      </c>
      <c r="X16" s="98">
        <v>43375</v>
      </c>
      <c r="Y16" s="99">
        <v>0.375</v>
      </c>
      <c r="Z16" s="98">
        <v>43375</v>
      </c>
      <c r="AA16" s="99">
        <v>0.70833333333333337</v>
      </c>
      <c r="AB16" s="94" t="s">
        <v>5</v>
      </c>
      <c r="AC16" s="94" t="s">
        <v>89</v>
      </c>
      <c r="AD16" s="94" t="s">
        <v>94</v>
      </c>
      <c r="AE16" s="100">
        <v>43375</v>
      </c>
      <c r="AF16" s="101">
        <v>0.375</v>
      </c>
      <c r="AG16" s="100">
        <v>43375</v>
      </c>
      <c r="AH16" s="101">
        <v>0.70833333333333337</v>
      </c>
      <c r="AI16" s="100">
        <v>43375</v>
      </c>
      <c r="AJ16" s="101">
        <v>0.39999999999999997</v>
      </c>
      <c r="AK16" s="100">
        <v>43375</v>
      </c>
      <c r="AL16" s="101">
        <v>0.39027777777777778</v>
      </c>
      <c r="AM16" s="102" t="s">
        <v>88</v>
      </c>
      <c r="AN16" s="102" t="s">
        <v>85</v>
      </c>
      <c r="AO16" s="103"/>
      <c r="AP16" s="103"/>
      <c r="AQ16" s="104">
        <f t="shared" ref="AQ16" si="0">IF(B16="X",IF(AN16="","Afectat sau NU?",IF(AN16="DA",IF(((AK16+AL16)-(AE16+AF16))*24&lt;-720,"Neinformat",((AK16+AL16)-(AE16+AF16))*24),"Nu a fost afectat producator/consumator")),"")</f>
        <v>0.36666666663950309</v>
      </c>
      <c r="AR16" s="12">
        <f t="shared" ref="AR16" si="1">IF(B16="X",IF(AN16="DA",IF(AQ16&lt;6,LEN(TRIM(V16))-LEN(SUBSTITUTE(V16,CHAR(44),""))+1,0),"-"),"")</f>
        <v>1</v>
      </c>
      <c r="AS16" s="12">
        <f t="shared" ref="AS16" si="2">IF(B16="X",IF(AN16="DA",LEN(TRIM(V16))-LEN(SUBSTITUTE(V16,CHAR(44),""))+1,"-"),"")</f>
        <v>1</v>
      </c>
      <c r="AT16" s="104">
        <f t="shared" ref="AT16" si="3">IF(B16="X",IF(AN16="","Afectat sau NU?",IF(AN16="DA",IF(((AI16+AJ16)-(AE16+AF16))*24&lt;-720,"Neinformat",((AI16+AJ16)-(AE16+AF16))*24),"Nu a fost afectat producator/consumator")),"")</f>
        <v>0.6000000000349246</v>
      </c>
      <c r="AU16" s="12">
        <f t="shared" ref="AU16" si="4">IF(B16="X",IF(AN16="DA",IF(AT16&lt;6,LEN(TRIM(U16))-LEN(SUBSTITUTE(U16,CHAR(44),""))+1,0),"-"),"")</f>
        <v>44</v>
      </c>
      <c r="AV16" s="12">
        <f t="shared" ref="AV16" si="5">IF(B16="X",IF(AN16="DA",LEN(TRIM(U16))-LEN(SUBSTITUTE(U16,CHAR(44),""))+1,"-"),"")</f>
        <v>44</v>
      </c>
      <c r="AW16" s="104">
        <f t="shared" ref="AW16" si="6">IF(B16="X",IF(AN16="","Afectat sau NU?",IF(AN16="DA",((AG16+AH16)-(AE16+AF16))*24,"Nu a fost afectat producator/consumator")),"")</f>
        <v>8.0000000000582077</v>
      </c>
      <c r="AX16" s="12">
        <f t="shared" ref="AX16" si="7">IF(B16="X",IF(AN16="DA",IF(AW16&gt;24,IF(AZ16="NU",0,LEN(TRIM(V16))-LEN(SUBSTITUTE(V16,CHAR(44),""))+1),0),"-"),"")</f>
        <v>0</v>
      </c>
      <c r="AY16" s="12">
        <f t="shared" ref="AY16" si="8">IF(B16="X",IF(AN16="DA",IF(AW16&gt;24,LEN(TRIM(V16))-LEN(SUBSTITUTE(V16,CHAR(44),""))+1,0),"-"),"")</f>
        <v>0</v>
      </c>
      <c r="BA16" s="12"/>
      <c r="BB16" s="12"/>
      <c r="BC16" s="12"/>
      <c r="BD16" s="12"/>
      <c r="BE16" s="104" t="str">
        <f>IF(C16="X",IF(AN16="","Afectat sau NU?",IF(AN16="DA",IF(AK16="","Neinformat",NETWORKDAYS(AK16+AL16,AE16+AF16,$BR$2:$BR$14)-1),"Nu a fost afectat producator/consumator")),"")</f>
        <v/>
      </c>
      <c r="BF16" s="29" t="str">
        <f t="shared" ref="BF16" si="9">IF(C16="X",IF(AN16="DA",IF(AND(BE16&gt;=5,AK16&lt;&gt;""),LEN(TRIM(V16))-LEN(SUBSTITUTE(V16,CHAR(44),""))+1,0),"-"),"")</f>
        <v/>
      </c>
      <c r="BG16" s="29" t="str">
        <f t="shared" ref="BG16" si="10">IF(C16="X",IF(AN16="DA",LEN(TRIM(V16))-LEN(SUBSTITUTE(V16,CHAR(44),""))+1,"-"),"")</f>
        <v/>
      </c>
      <c r="BH16" s="104" t="str">
        <f>IF(C16="X",IF(AN16="","Afectat sau NU?",IF(AN16="DA",IF(AI16="","Neinformat",NETWORKDAYS(AI16+AJ16,AE16+AF16,$BR$2:$BR$14)-1),"Nu a fost afectat producator/consumator")),"")</f>
        <v/>
      </c>
      <c r="BI16" s="29" t="str">
        <f t="shared" ref="BI16" si="11">IF(C16="X",IF(AN16="DA",IF(AND(BH16&gt;=5,AI16&lt;&gt;""),LEN(TRIM(U16))-LEN(SUBSTITUTE(U16,CHAR(44),""))+1,0),"-"),"")</f>
        <v/>
      </c>
      <c r="BJ16" s="29" t="str">
        <f t="shared" ref="BJ16" si="12">IF(C16="X",IF(AN16="DA",LEN(TRIM(U16))-LEN(SUBSTITUTE(U16,CHAR(44),""))+1,"-"),"")</f>
        <v/>
      </c>
      <c r="BK16" s="104" t="str">
        <f t="shared" ref="BK16" si="13">IF(C16="X",IF(AN16="","Afectat sau NU?",IF(AN16="DA",((AG16+AH16)-(Z16+AA16))*24,"Nu a fost afectat producator/consumator")),"")</f>
        <v/>
      </c>
      <c r="BL16" s="29" t="str">
        <f t="shared" ref="BL16" si="14">IF(C16="X",IF(AN16&lt;&gt;"DA","-",IF(AND(AN16="DA",BK16&lt;=0),LEN(TRIM(V16))-LEN(SUBSTITUTE(V16,CHAR(44),""))+1+LEN(TRIM(U16))-LEN(SUBSTITUTE(U16,CHAR(44),""))+1,0)),"")</f>
        <v/>
      </c>
      <c r="BM16" s="29" t="str">
        <f t="shared" ref="BM16" si="15">IF(C16="X",IF(AN16="DA",LEN(TRIM(V16))-LEN(SUBSTITUTE(V16,CHAR(44),""))+1+LEN(TRIM(U16))-LEN(SUBSTITUTE(U16,CHAR(44),""))+1,"-"),"")</f>
        <v/>
      </c>
      <c r="BN16" s="12"/>
      <c r="BO16" s="12"/>
    </row>
    <row r="17" spans="1:67" s="97" customFormat="1" ht="26.25" thickBot="1" x14ac:dyDescent="0.3">
      <c r="A17" s="93">
        <f t="shared" ref="A17:A18" si="16">SUM(1,$A16)</f>
        <v>2</v>
      </c>
      <c r="B17" s="94" t="s">
        <v>4</v>
      </c>
      <c r="C17" s="94" t="s">
        <v>94</v>
      </c>
      <c r="D17" s="95" t="s">
        <v>97</v>
      </c>
      <c r="E17" s="97">
        <v>114319</v>
      </c>
      <c r="F17" s="97" t="s">
        <v>98</v>
      </c>
      <c r="G17" s="97" t="s">
        <v>95</v>
      </c>
      <c r="H17" s="105">
        <v>417976.52887038002</v>
      </c>
      <c r="I17" s="96">
        <v>500254.77194359002</v>
      </c>
      <c r="J17" s="96">
        <v>417976.52887038002</v>
      </c>
      <c r="K17" s="96">
        <v>500254.77194359002</v>
      </c>
      <c r="L17" s="97" t="s">
        <v>94</v>
      </c>
      <c r="M17" s="97" t="s">
        <v>94</v>
      </c>
      <c r="N17" s="97" t="s">
        <v>94</v>
      </c>
      <c r="O17" s="97" t="s">
        <v>94</v>
      </c>
      <c r="P17" s="97" t="s">
        <v>94</v>
      </c>
      <c r="Q17" s="97" t="s">
        <v>94</v>
      </c>
      <c r="R17" s="97" t="s">
        <v>99</v>
      </c>
      <c r="S17" s="97" t="s">
        <v>100</v>
      </c>
      <c r="T17" s="97" t="s">
        <v>99</v>
      </c>
      <c r="U17" s="95" t="s">
        <v>103</v>
      </c>
      <c r="V17" s="97" t="s">
        <v>101</v>
      </c>
      <c r="W17" s="97" t="s">
        <v>94</v>
      </c>
      <c r="X17" s="106">
        <v>43375</v>
      </c>
      <c r="Y17" s="107">
        <v>0.375</v>
      </c>
      <c r="Z17" s="106">
        <v>43375</v>
      </c>
      <c r="AA17" s="107">
        <v>0.70833333333333337</v>
      </c>
      <c r="AB17" s="97" t="s">
        <v>5</v>
      </c>
      <c r="AC17" s="97" t="s">
        <v>89</v>
      </c>
      <c r="AD17" s="97" t="s">
        <v>94</v>
      </c>
      <c r="AE17" s="108">
        <v>43375</v>
      </c>
      <c r="AF17" s="109">
        <v>0.375</v>
      </c>
      <c r="AG17" s="108">
        <v>43375</v>
      </c>
      <c r="AH17" s="109">
        <v>0.70833333333333337</v>
      </c>
      <c r="AI17" s="108"/>
      <c r="AJ17" s="109"/>
      <c r="AK17" s="108"/>
      <c r="AL17" s="109"/>
      <c r="AM17" s="110" t="s">
        <v>102</v>
      </c>
      <c r="AN17" s="110" t="s">
        <v>85</v>
      </c>
      <c r="AO17" s="111"/>
      <c r="AP17" s="103"/>
      <c r="AQ17" s="104" t="str">
        <f>IF(B17="X",IF(AN17="","Afectat sau NU?",IF(AN17="DA",IF(((AK17+AL17)-(AE17+AF17))*24&lt;-720,"Neinformat",((AK17+AL17)-(AE17+AF17))*24),"Nu a fost afectat producator/consumator")),"")</f>
        <v>Neinformat</v>
      </c>
      <c r="AR17" s="12">
        <f t="shared" ref="AR17:AR18" si="17">IF(B17="X",IF(AN17="DA",IF(AQ17&lt;6,LEN(TRIM(V17))-LEN(SUBSTITUTE(V17,CHAR(44),""))+1,0),"-"),"")</f>
        <v>0</v>
      </c>
      <c r="AS17" s="12">
        <f t="shared" ref="AS17:AS18" si="18">IF(B17="X",IF(AN17="DA",LEN(TRIM(V17))-LEN(SUBSTITUTE(V17,CHAR(44),""))+1,"-"),"")</f>
        <v>1</v>
      </c>
      <c r="AT17" s="104" t="str">
        <f t="shared" ref="AT17:AT18" si="19">IF(B17="X",IF(AN17="","Afectat sau NU?",IF(AN17="DA",IF(((AI17+AJ17)-(AE17+AF17))*24&lt;-720,"Neinformat",((AI17+AJ17)-(AE17+AF17))*24),"Nu a fost afectat producator/consumator")),"")</f>
        <v>Neinformat</v>
      </c>
      <c r="AU17" s="12">
        <f t="shared" ref="AU17:AU18" si="20">IF(B17="X",IF(AN17="DA",IF(AT17&lt;6,LEN(TRIM(U17))-LEN(SUBSTITUTE(U17,CHAR(44),""))+1,0),"-"),"")</f>
        <v>0</v>
      </c>
      <c r="AV17" s="12">
        <f t="shared" ref="AV17:AV18" si="21">IF(B17="X",IF(AN17="DA",LEN(TRIM(U17))-LEN(SUBSTITUTE(U17,CHAR(44),""))+1,"-"),"")</f>
        <v>2</v>
      </c>
      <c r="AW17" s="104">
        <f t="shared" ref="AW17:AW18" si="22">IF(B17="X",IF(AN17="","Afectat sau NU?",IF(AN17="DA",((AG17+AH17)-(AE17+AF17))*24,"Nu a fost afectat producator/consumator")),"")</f>
        <v>8.0000000000582077</v>
      </c>
      <c r="AX17" s="12">
        <f t="shared" ref="AX17:AX18" si="23">IF(B17="X",IF(AN17="DA",IF(AW17&gt;24,IF(AZ17="NU",0,LEN(TRIM(V17))-LEN(SUBSTITUTE(V17,CHAR(44),""))+1),0),"-"),"")</f>
        <v>0</v>
      </c>
      <c r="AY17" s="12">
        <f t="shared" ref="AY17:AY18" si="24">IF(B17="X",IF(AN17="DA",IF(AW17&gt;24,LEN(TRIM(V17))-LEN(SUBSTITUTE(V17,CHAR(44),""))+1,0),"-"),"")</f>
        <v>0</v>
      </c>
      <c r="BA17" s="29"/>
      <c r="BB17" s="29"/>
      <c r="BC17" s="29"/>
      <c r="BD17" s="29"/>
      <c r="BE17" s="104" t="str">
        <f>IF(C17="X",IF(AN17="","Afectat sau NU?",IF(AN17="DA",IF(AK17="","Neinformat",NETWORKDAYS(AK17+AL17,AE17+AF17,$BR$2:$BR$14)-1),"Nu a fost afectat producator/consumator")),"")</f>
        <v/>
      </c>
      <c r="BF17" s="29" t="str">
        <f t="shared" ref="BF17" si="25">IF(C17="X",IF(AN17="DA",IF(AND(BE17&gt;=5,AK17&lt;&gt;""),LEN(TRIM(V17))-LEN(SUBSTITUTE(V17,CHAR(44),""))+1,0),"-"),"")</f>
        <v/>
      </c>
      <c r="BG17" s="29" t="str">
        <f t="shared" ref="BG17" si="26">IF(C17="X",IF(AN17="DA",LEN(TRIM(V17))-LEN(SUBSTITUTE(V17,CHAR(44),""))+1,"-"),"")</f>
        <v/>
      </c>
      <c r="BH17" s="104" t="str">
        <f>IF(C17="X",IF(AN17="","Afectat sau NU?",IF(AN17="DA",IF(AI17="","Neinformat",NETWORKDAYS(AI17+AJ17,AE17+AF17,$BR$2:$BR$14)-1),"Nu a fost afectat producator/consumator")),"")</f>
        <v/>
      </c>
      <c r="BI17" s="29" t="str">
        <f t="shared" ref="BI17" si="27">IF(C17="X",IF(AN17="DA",IF(AND(BH17&gt;=5,AI17&lt;&gt;""),LEN(TRIM(U17))-LEN(SUBSTITUTE(U17,CHAR(44),""))+1,0),"-"),"")</f>
        <v/>
      </c>
      <c r="BJ17" s="29" t="str">
        <f t="shared" ref="BJ17" si="28">IF(C17="X",IF(AN17="DA",LEN(TRIM(U17))-LEN(SUBSTITUTE(U17,CHAR(44),""))+1,"-"),"")</f>
        <v/>
      </c>
      <c r="BK17" s="104" t="str">
        <f t="shared" ref="BK17" si="29">IF(C17="X",IF(AN17="","Afectat sau NU?",IF(AN17="DA",((AG17+AH17)-(Z17+AA17))*24,"Nu a fost afectat producator/consumator")),"")</f>
        <v/>
      </c>
      <c r="BL17" s="29" t="str">
        <f t="shared" ref="BL17" si="30">IF(C17="X",IF(AN17&lt;&gt;"DA","-",IF(AND(AN17="DA",BK17&lt;=0),LEN(TRIM(V17))-LEN(SUBSTITUTE(V17,CHAR(44),""))+1+LEN(TRIM(U17))-LEN(SUBSTITUTE(U17,CHAR(44),""))+1,0)),"")</f>
        <v/>
      </c>
      <c r="BM17" s="29" t="str">
        <f t="shared" ref="BM17" si="31">IF(C17="X",IF(AN17="DA",LEN(TRIM(V17))-LEN(SUBSTITUTE(V17,CHAR(44),""))+1+LEN(TRIM(U17))-LEN(SUBSTITUTE(U17,CHAR(44),""))+1,"-"),"")</f>
        <v/>
      </c>
      <c r="BN17" s="29"/>
      <c r="BO17" s="29"/>
    </row>
    <row r="18" spans="1:67" s="94" customFormat="1" ht="26.25" thickBot="1" x14ac:dyDescent="0.3">
      <c r="A18" s="93">
        <f t="shared" si="16"/>
        <v>3</v>
      </c>
      <c r="B18" s="94" t="s">
        <v>4</v>
      </c>
      <c r="C18" s="94" t="s">
        <v>94</v>
      </c>
      <c r="D18" s="95" t="s">
        <v>104</v>
      </c>
      <c r="E18" s="94">
        <v>119242</v>
      </c>
      <c r="F18" s="94" t="s">
        <v>105</v>
      </c>
      <c r="G18" s="94" t="s">
        <v>95</v>
      </c>
      <c r="H18" s="96">
        <v>470480.43301733001</v>
      </c>
      <c r="I18" s="96">
        <v>544999.72916176997</v>
      </c>
      <c r="J18" s="96">
        <v>470480.43301733001</v>
      </c>
      <c r="K18" s="96">
        <v>544999.72916176997</v>
      </c>
      <c r="L18" s="94" t="s">
        <v>94</v>
      </c>
      <c r="M18" s="94" t="s">
        <v>94</v>
      </c>
      <c r="N18" s="94" t="s">
        <v>106</v>
      </c>
      <c r="O18" s="97" t="s">
        <v>107</v>
      </c>
      <c r="P18" s="94" t="s">
        <v>94</v>
      </c>
      <c r="Q18" s="94" t="s">
        <v>94</v>
      </c>
      <c r="R18" s="94" t="s">
        <v>94</v>
      </c>
      <c r="S18" s="94" t="s">
        <v>94</v>
      </c>
      <c r="T18" s="94" t="s">
        <v>99</v>
      </c>
      <c r="U18" s="95" t="s">
        <v>108</v>
      </c>
      <c r="V18" s="94" t="s">
        <v>101</v>
      </c>
      <c r="W18" s="94" t="s">
        <v>94</v>
      </c>
      <c r="X18" s="98">
        <v>43377</v>
      </c>
      <c r="Y18" s="99">
        <v>0.25</v>
      </c>
      <c r="Z18" s="98">
        <v>43377</v>
      </c>
      <c r="AA18" s="99">
        <v>0.75</v>
      </c>
      <c r="AB18" s="94" t="s">
        <v>5</v>
      </c>
      <c r="AC18" s="94" t="s">
        <v>89</v>
      </c>
      <c r="AD18" s="94" t="s">
        <v>94</v>
      </c>
      <c r="AE18" s="108">
        <v>43377</v>
      </c>
      <c r="AF18" s="109">
        <v>0.25</v>
      </c>
      <c r="AG18" s="108">
        <v>43377</v>
      </c>
      <c r="AH18" s="109">
        <v>0.82291666666666663</v>
      </c>
      <c r="AI18" s="108">
        <v>43377</v>
      </c>
      <c r="AJ18" s="109">
        <v>0.38611111111111113</v>
      </c>
      <c r="AK18" s="108">
        <v>43377</v>
      </c>
      <c r="AL18" s="109">
        <v>0.375</v>
      </c>
      <c r="AM18" s="110" t="s">
        <v>109</v>
      </c>
      <c r="AN18" s="110" t="s">
        <v>85</v>
      </c>
      <c r="AO18" s="103"/>
      <c r="AP18" s="103"/>
      <c r="AQ18" s="104">
        <f t="shared" ref="AQ18" si="32">IF(B18="X",IF(AN18="","Afectat sau NU?",IF(AN18="DA",IF(((AK18+AL18)-(AE18+AF18))*24&lt;-720,"Neinformat",((AK18+AL18)-(AE18+AF18))*24),"Nu a fost afectat producator/consumator")),"")</f>
        <v>3</v>
      </c>
      <c r="AR18" s="12">
        <f t="shared" si="17"/>
        <v>1</v>
      </c>
      <c r="AS18" s="12">
        <f t="shared" si="18"/>
        <v>1</v>
      </c>
      <c r="AT18" s="104">
        <f t="shared" si="19"/>
        <v>3.2666666666627862</v>
      </c>
      <c r="AU18" s="12">
        <f t="shared" si="20"/>
        <v>3</v>
      </c>
      <c r="AV18" s="12">
        <f t="shared" si="21"/>
        <v>3</v>
      </c>
      <c r="AW18" s="104">
        <f t="shared" si="22"/>
        <v>13.749999999941792</v>
      </c>
      <c r="AX18" s="12">
        <f t="shared" si="23"/>
        <v>0</v>
      </c>
      <c r="AY18" s="12">
        <f t="shared" si="24"/>
        <v>0</v>
      </c>
      <c r="BA18" s="12"/>
      <c r="BB18" s="12"/>
      <c r="BC18" s="12"/>
      <c r="BD18" s="12"/>
      <c r="BE18" s="104" t="str">
        <f>IF(C18="X",IF(AN18="","Afectat sau NU?",IF(AN18="DA",IF(AK18="","Neinformat",NETWORKDAYS(AK18+AL18,AE18+AF18,$BR$2:$BR$14)-1),"Nu a fost afectat producator/consumator")),"")</f>
        <v/>
      </c>
      <c r="BF18" s="29" t="str">
        <f>IF(C18="X",IF(AN18="DA",IF(AND(BE18&gt;=5,AK18&lt;&gt;""),LEN(TRIM(V18))-LEN(SUBSTITUTE(V18,CHAR(44),""))+1,0),"-"),"")</f>
        <v/>
      </c>
      <c r="BG18" s="29" t="str">
        <f>IF(C18="X",IF(AN18="DA",LEN(TRIM(V18))-LEN(SUBSTITUTE(V18,CHAR(44),""))+1,"-"),"")</f>
        <v/>
      </c>
      <c r="BH18" s="104" t="str">
        <f>IF(C18="X",IF(AN18="","Afectat sau NU?",IF(AN18="DA",IF(AI18="","Neinformat",NETWORKDAYS(AI18+AJ18,AE18+AF18,$BR$2:$BR$14)-1),"Nu a fost afectat producator/consumator")),"")</f>
        <v/>
      </c>
      <c r="BI18" s="29" t="str">
        <f>IF(C18="X",IF(AN18="DA",IF(AND(BH18&gt;=5,AI18&lt;&gt;""),LEN(TRIM(U18))-LEN(SUBSTITUTE(U18,CHAR(44),""))+1,0),"-"),"")</f>
        <v/>
      </c>
      <c r="BJ18" s="29" t="str">
        <f>IF(C18="X",IF(AN18="DA",LEN(TRIM(U18))-LEN(SUBSTITUTE(U18,CHAR(44),""))+1,"-"),"")</f>
        <v/>
      </c>
      <c r="BK18" s="104" t="str">
        <f>IF(C18="X",IF(AN18="","Afectat sau NU?",IF(AN18="DA",((AG18+AH18)-(Z18+AA18))*24,"Nu a fost afectat producator/consumator")),"")</f>
        <v/>
      </c>
      <c r="BL18" s="29" t="str">
        <f>IF(C18="X",IF(AN18&lt;&gt;"DA","-",IF(AND(AN18="DA",BK18&lt;=0),LEN(TRIM(V18))-LEN(SUBSTITUTE(V18,CHAR(44),""))+1+LEN(TRIM(U18))-LEN(SUBSTITUTE(U18,CHAR(44),""))+1,0)),"")</f>
        <v/>
      </c>
      <c r="BM18" s="29" t="str">
        <f>IF(C18="X",IF(AN18="DA",LEN(TRIM(V18))-LEN(SUBSTITUTE(V18,CHAR(44),""))+1+LEN(TRIM(U18))-LEN(SUBSTITUTE(U18,CHAR(44),""))+1,"-"),"")</f>
        <v/>
      </c>
      <c r="BN18" s="12"/>
      <c r="BO18" s="12"/>
    </row>
    <row r="19" spans="1:67" s="94" customFormat="1" ht="13.5" thickBot="1" x14ac:dyDescent="0.3">
      <c r="A19" s="93">
        <v>4</v>
      </c>
      <c r="B19" s="94" t="s">
        <v>4</v>
      </c>
      <c r="C19" s="94" t="s">
        <v>94</v>
      </c>
      <c r="D19" s="95" t="s">
        <v>116</v>
      </c>
      <c r="E19" s="94">
        <v>65609</v>
      </c>
      <c r="F19" s="94" t="s">
        <v>114</v>
      </c>
      <c r="G19" s="94" t="s">
        <v>115</v>
      </c>
      <c r="H19" s="96">
        <v>532409</v>
      </c>
      <c r="I19" s="96">
        <v>403108</v>
      </c>
      <c r="J19" s="96">
        <v>503409</v>
      </c>
      <c r="K19" s="96">
        <v>403108</v>
      </c>
      <c r="L19" s="94" t="s">
        <v>94</v>
      </c>
      <c r="M19" s="94" t="s">
        <v>94</v>
      </c>
      <c r="N19" s="94" t="s">
        <v>110</v>
      </c>
      <c r="O19" s="97" t="s">
        <v>118</v>
      </c>
      <c r="P19" s="94" t="s">
        <v>94</v>
      </c>
      <c r="Q19" s="94" t="s">
        <v>94</v>
      </c>
      <c r="R19" s="94" t="s">
        <v>94</v>
      </c>
      <c r="S19" s="94" t="s">
        <v>94</v>
      </c>
      <c r="T19" s="94" t="s">
        <v>86</v>
      </c>
      <c r="U19" s="95" t="s">
        <v>111</v>
      </c>
      <c r="V19" s="94" t="s">
        <v>112</v>
      </c>
      <c r="W19" s="94" t="s">
        <v>94</v>
      </c>
      <c r="X19" s="98">
        <v>43377</v>
      </c>
      <c r="Y19" s="99">
        <v>0.34375</v>
      </c>
      <c r="Z19" s="98">
        <v>43377</v>
      </c>
      <c r="AA19" s="99">
        <v>0.58333333333333337</v>
      </c>
      <c r="AB19" s="94" t="s">
        <v>113</v>
      </c>
      <c r="AC19" s="94" t="s">
        <v>89</v>
      </c>
      <c r="AD19" s="94" t="s">
        <v>94</v>
      </c>
      <c r="AE19" s="100">
        <v>43377</v>
      </c>
      <c r="AF19" s="101">
        <v>0.34375</v>
      </c>
      <c r="AG19" s="100">
        <v>43377</v>
      </c>
      <c r="AH19" s="101">
        <v>0.54513888888888895</v>
      </c>
      <c r="AI19" s="100">
        <v>43377</v>
      </c>
      <c r="AJ19" s="101">
        <v>0.41875000000000001</v>
      </c>
      <c r="AK19" s="100">
        <v>43377</v>
      </c>
      <c r="AL19" s="101">
        <v>0.38680555555555557</v>
      </c>
      <c r="AM19" s="102" t="s">
        <v>125</v>
      </c>
      <c r="AN19" s="102" t="s">
        <v>85</v>
      </c>
      <c r="AO19" s="103"/>
      <c r="AP19" s="103"/>
      <c r="AQ19" s="104">
        <f>IF(B19="X",IF(AN19="","Afectat sau NU?",IF(AN19="DA",IF(((AK19+AL19)-(AE19+AF19))*24&lt;-720,"Neinformat",((AK19+AL19)-(AE19+AF19))*24),"Nu a fost afectat producator/consumator")),"")</f>
        <v>1.03333333338378</v>
      </c>
      <c r="AR19" s="12">
        <f t="shared" ref="AR19" si="33">IF(B19="X",IF(AN19="DA",IF(AQ19&lt;6,LEN(TRIM(V19))-LEN(SUBSTITUTE(V19,CHAR(44),""))+1,0),"-"),"")</f>
        <v>1</v>
      </c>
      <c r="AS19" s="12">
        <f t="shared" ref="AS19" si="34">IF(B19="X",IF(AN19="DA",LEN(TRIM(V19))-LEN(SUBSTITUTE(V19,CHAR(44),""))+1,"-"),"")</f>
        <v>1</v>
      </c>
      <c r="AT19" s="104">
        <f t="shared" ref="AT19" si="35">IF(B19="X",IF(AN19="","Afectat sau NU?",IF(AN19="DA",IF(((AI19+AJ19)-(AE19+AF19))*24&lt;-720,"Neinformat",((AI19+AJ19)-(AE19+AF19))*24),"Nu a fost afectat producator/consumator")),"")</f>
        <v>1.7999999999301508</v>
      </c>
      <c r="AU19" s="12">
        <f t="shared" ref="AU19" si="36">IF(B19="X",IF(AN19="DA",IF(AT19&lt;6,LEN(TRIM(U19))-LEN(SUBSTITUTE(U19,CHAR(44),""))+1,0),"-"),"")</f>
        <v>1</v>
      </c>
      <c r="AV19" s="12">
        <f t="shared" ref="AV19" si="37">IF(B19="X",IF(AN19="DA",LEN(TRIM(U19))-LEN(SUBSTITUTE(U19,CHAR(44),""))+1,"-"),"")</f>
        <v>1</v>
      </c>
      <c r="AW19" s="104">
        <f t="shared" ref="AW19" si="38">IF(B19="X",IF(AN19="","Afectat sau NU?",IF(AN19="DA",((AG19+AH19)-(AE19+AF19))*24,"Nu a fost afectat producator/consumator")),"")</f>
        <v>4.8333333333721384</v>
      </c>
      <c r="AX19" s="12">
        <f t="shared" ref="AX19" si="39">IF(B19="X",IF(AN19="DA",IF(AW19&gt;24,IF(AZ19="NU",0,LEN(TRIM(V19))-LEN(SUBSTITUTE(V19,CHAR(44),""))+1),0),"-"),"")</f>
        <v>0</v>
      </c>
      <c r="AY19" s="12">
        <f t="shared" ref="AY19" si="40">IF(B19="X",IF(AN19="DA",IF(AW19&gt;24,LEN(TRIM(V19))-LEN(SUBSTITUTE(V19,CHAR(44),""))+1,0),"-"),"")</f>
        <v>0</v>
      </c>
      <c r="BA19" s="12"/>
      <c r="BB19" s="12"/>
      <c r="BC19" s="12"/>
      <c r="BD19" s="12"/>
      <c r="BE19" s="104" t="str">
        <f>IF(C19="X",IF(AN19="","Afectat sau NU?",IF(AN19="DA",IF(AK19="","Neinformat",NETWORKDAYS(AK19+AL19,AE19+AF19,$BR$2:$BR$14)-1),"Nu a fost afectat producator/consumator")),"")</f>
        <v/>
      </c>
      <c r="BF19" s="29" t="str">
        <f t="shared" ref="BF19" si="41">IF(C19="X",IF(AN19="DA",IF(AND(BE19&gt;=5,AK19&lt;&gt;""),LEN(TRIM(V19))-LEN(SUBSTITUTE(V19,CHAR(44),""))+1,0),"-"),"")</f>
        <v/>
      </c>
      <c r="BG19" s="29" t="str">
        <f t="shared" ref="BG19" si="42">IF(C19="X",IF(AN19="DA",LEN(TRIM(V19))-LEN(SUBSTITUTE(V19,CHAR(44),""))+1,"-"),"")</f>
        <v/>
      </c>
      <c r="BH19" s="104" t="str">
        <f>IF(C19="X",IF(AN19="","Afectat sau NU?",IF(AN19="DA",IF(AI19="","Neinformat",NETWORKDAYS(AI19+AJ19,AE19+AF19,$BR$2:$BR$14)-1),"Nu a fost afectat producator/consumator")),"")</f>
        <v/>
      </c>
      <c r="BI19" s="29" t="str">
        <f t="shared" ref="BI19" si="43">IF(C19="X",IF(AN19="DA",IF(AND(BH19&gt;=5,AI19&lt;&gt;""),LEN(TRIM(U19))-LEN(SUBSTITUTE(U19,CHAR(44),""))+1,0),"-"),"")</f>
        <v/>
      </c>
      <c r="BJ19" s="29" t="str">
        <f t="shared" ref="BJ19" si="44">IF(C19="X",IF(AN19="DA",LEN(TRIM(U19))-LEN(SUBSTITUTE(U19,CHAR(44),""))+1,"-"),"")</f>
        <v/>
      </c>
      <c r="BK19" s="104" t="str">
        <f t="shared" ref="BK19" si="45">IF(C19="X",IF(AN19="","Afectat sau NU?",IF(AN19="DA",((AG19+AH19)-(Z19+AA19))*24,"Nu a fost afectat producator/consumator")),"")</f>
        <v/>
      </c>
      <c r="BL19" s="29" t="str">
        <f t="shared" ref="BL19" si="46">IF(C19="X",IF(AN19&lt;&gt;"DA","-",IF(AND(AN19="DA",BK19&lt;=0),LEN(TRIM(V19))-LEN(SUBSTITUTE(V19,CHAR(44),""))+1+LEN(TRIM(U19))-LEN(SUBSTITUTE(U19,CHAR(44),""))+1,0)),"")</f>
        <v/>
      </c>
      <c r="BM19" s="29" t="str">
        <f t="shared" ref="BM19" si="47">IF(C19="X",IF(AN19="DA",LEN(TRIM(V19))-LEN(SUBSTITUTE(V19,CHAR(44),""))+1+LEN(TRIM(U19))-LEN(SUBSTITUTE(U19,CHAR(44),""))+1,"-"),"")</f>
        <v/>
      </c>
      <c r="BN19" s="12"/>
      <c r="BO19" s="12"/>
    </row>
    <row r="20" spans="1:67" s="94" customFormat="1" ht="255.75" thickBot="1" x14ac:dyDescent="0.3">
      <c r="A20" s="93">
        <v>5</v>
      </c>
      <c r="B20" s="94" t="s">
        <v>4</v>
      </c>
      <c r="C20" s="94" t="s">
        <v>94</v>
      </c>
      <c r="D20" s="95" t="s">
        <v>119</v>
      </c>
      <c r="E20" s="94">
        <v>125347</v>
      </c>
      <c r="F20" s="94" t="s">
        <v>120</v>
      </c>
      <c r="G20" s="94" t="s">
        <v>121</v>
      </c>
      <c r="H20" s="96">
        <v>451493</v>
      </c>
      <c r="I20" s="96">
        <v>328149</v>
      </c>
      <c r="J20" s="96">
        <v>451493</v>
      </c>
      <c r="K20" s="96">
        <v>328149</v>
      </c>
      <c r="L20" s="94" t="s">
        <v>94</v>
      </c>
      <c r="M20" s="94" t="s">
        <v>94</v>
      </c>
      <c r="N20" s="94" t="s">
        <v>122</v>
      </c>
      <c r="O20" s="97" t="s">
        <v>120</v>
      </c>
      <c r="P20" s="94" t="s">
        <v>94</v>
      </c>
      <c r="Q20" s="94" t="s">
        <v>94</v>
      </c>
      <c r="R20" s="94" t="s">
        <v>94</v>
      </c>
      <c r="S20" s="94" t="s">
        <v>94</v>
      </c>
      <c r="T20" s="94" t="s">
        <v>86</v>
      </c>
      <c r="U20" s="95" t="s">
        <v>131</v>
      </c>
      <c r="V20" s="94" t="s">
        <v>123</v>
      </c>
      <c r="W20" s="94" t="s">
        <v>94</v>
      </c>
      <c r="X20" s="98">
        <v>43377</v>
      </c>
      <c r="Y20" s="99">
        <v>0.69791666666666663</v>
      </c>
      <c r="Z20" s="98">
        <v>43377</v>
      </c>
      <c r="AA20" s="99">
        <v>0.77083333333333337</v>
      </c>
      <c r="AB20" s="94" t="s">
        <v>124</v>
      </c>
      <c r="AC20" s="94" t="s">
        <v>89</v>
      </c>
      <c r="AD20" s="94" t="s">
        <v>94</v>
      </c>
      <c r="AE20" s="100">
        <v>43377</v>
      </c>
      <c r="AF20" s="101">
        <v>0.69791666666666663</v>
      </c>
      <c r="AG20" s="100">
        <v>43377</v>
      </c>
      <c r="AH20" s="101">
        <v>0.77083333333333337</v>
      </c>
      <c r="AI20" s="100">
        <v>43377</v>
      </c>
      <c r="AJ20" s="101">
        <v>0.88263888888888886</v>
      </c>
      <c r="AK20" s="100">
        <v>43377</v>
      </c>
      <c r="AL20" s="101">
        <v>0.8618055555555556</v>
      </c>
      <c r="AM20" s="102" t="s">
        <v>94</v>
      </c>
      <c r="AN20" s="102" t="s">
        <v>85</v>
      </c>
      <c r="AO20" s="103"/>
      <c r="AP20" s="103"/>
      <c r="AQ20" s="104">
        <f>IF(B20="X",IF(AN20="","Afectat sau NU?",IF(AN20="DA",IF(((AK20+AL20)-(AE20+AF20))*24&lt;-720,"Neinformat",((AK20+AL20)-(AE20+AF20))*24),"Nu a fost afectat producator/consumator")),"")</f>
        <v>3.933333333407063</v>
      </c>
      <c r="AR20" s="12">
        <f t="shared" ref="AR20" si="48">IF(B20="X",IF(AN20="DA",IF(AQ20&lt;6,LEN(TRIM(V20))-LEN(SUBSTITUTE(V20,CHAR(44),""))+1,0),"-"),"")</f>
        <v>1</v>
      </c>
      <c r="AS20" s="12">
        <f t="shared" ref="AS20" si="49">IF(B20="X",IF(AN20="DA",LEN(TRIM(V20))-LEN(SUBSTITUTE(V20,CHAR(44),""))+1,"-"),"")</f>
        <v>1</v>
      </c>
      <c r="AT20" s="104">
        <f t="shared" ref="AT20" si="50">IF(B20="X",IF(AN20="","Afectat sau NU?",IF(AN20="DA",IF(((AI20+AJ20)-(AE20+AF20))*24&lt;-720,"Neinformat",((AI20+AJ20)-(AE20+AF20))*24),"Nu a fost afectat producator/consumator")),"")</f>
        <v>4.4333333334652707</v>
      </c>
      <c r="AU20" s="12">
        <f t="shared" ref="AU20" si="51">IF(B20="X",IF(AN20="DA",IF(AT20&lt;6,LEN(TRIM(U20))-LEN(SUBSTITUTE(U20,CHAR(44),""))+1,0),"-"),"")</f>
        <v>44</v>
      </c>
      <c r="AV20" s="12">
        <f t="shared" ref="AV20" si="52">IF(B20="X",IF(AN20="DA",LEN(TRIM(U20))-LEN(SUBSTITUTE(U20,CHAR(44),""))+1,"-"),"")</f>
        <v>44</v>
      </c>
      <c r="AW20" s="104">
        <f t="shared" ref="AW20" si="53">IF(B20="X",IF(AN20="","Afectat sau NU?",IF(AN20="DA",((AG20+AH20)-(AE20+AF20))*24,"Nu a fost afectat producator/consumator")),"")</f>
        <v>1.7500000001164153</v>
      </c>
      <c r="AX20" s="12">
        <f t="shared" ref="AX20" si="54">IF(B20="X",IF(AN20="DA",IF(AW20&gt;24,IF(AZ20="NU",0,LEN(TRIM(V20))-LEN(SUBSTITUTE(V20,CHAR(44),""))+1),0),"-"),"")</f>
        <v>0</v>
      </c>
      <c r="AY20" s="12">
        <f t="shared" ref="AY20" si="55">IF(B20="X",IF(AN20="DA",IF(AW20&gt;24,LEN(TRIM(V20))-LEN(SUBSTITUTE(V20,CHAR(44),""))+1,0),"-"),"")</f>
        <v>0</v>
      </c>
      <c r="BA20" s="12"/>
      <c r="BB20" s="12"/>
      <c r="BC20" s="12"/>
      <c r="BD20" s="12"/>
      <c r="BE20" s="104" t="str">
        <f>IF(C20="X",IF(AN20="","Afectat sau NU?",IF(AN20="DA",IF(AK20="","Neinformat",NETWORKDAYS(AK20+AL20,AE20+AF20,$BR$2:$BR$14)-1),"Nu a fost afectat producator/consumator")),"")</f>
        <v/>
      </c>
      <c r="BF20" s="29" t="str">
        <f t="shared" ref="BF20" si="56">IF(C20="X",IF(AN20="DA",IF(AND(BE20&gt;=5,AK20&lt;&gt;""),LEN(TRIM(V20))-LEN(SUBSTITUTE(V20,CHAR(44),""))+1,0),"-"),"")</f>
        <v/>
      </c>
      <c r="BG20" s="29" t="str">
        <f t="shared" ref="BG20" si="57">IF(C20="X",IF(AN20="DA",LEN(TRIM(V20))-LEN(SUBSTITUTE(V20,CHAR(44),""))+1,"-"),"")</f>
        <v/>
      </c>
      <c r="BH20" s="104" t="str">
        <f>IF(C20="X",IF(AN20="","Afectat sau NU?",IF(AN20="DA",IF(AI20="","Neinformat",NETWORKDAYS(AI20+AJ20,AE20+AF20,$BR$2:$BR$14)-1),"Nu a fost afectat producator/consumator")),"")</f>
        <v/>
      </c>
      <c r="BI20" s="29" t="str">
        <f t="shared" ref="BI20" si="58">IF(C20="X",IF(AN20="DA",IF(AND(BH20&gt;=5,AI20&lt;&gt;""),LEN(TRIM(U20))-LEN(SUBSTITUTE(U20,CHAR(44),""))+1,0),"-"),"")</f>
        <v/>
      </c>
      <c r="BJ20" s="29" t="str">
        <f t="shared" ref="BJ20" si="59">IF(C20="X",IF(AN20="DA",LEN(TRIM(U20))-LEN(SUBSTITUTE(U20,CHAR(44),""))+1,"-"),"")</f>
        <v/>
      </c>
      <c r="BK20" s="104" t="str">
        <f t="shared" ref="BK20" si="60">IF(C20="X",IF(AN20="","Afectat sau NU?",IF(AN20="DA",((AG20+AH20)-(Z20+AA20))*24,"Nu a fost afectat producator/consumator")),"")</f>
        <v/>
      </c>
      <c r="BL20" s="29" t="str">
        <f t="shared" ref="BL20" si="61">IF(C20="X",IF(AN20&lt;&gt;"DA","-",IF(AND(AN20="DA",BK20&lt;=0),LEN(TRIM(V20))-LEN(SUBSTITUTE(V20,CHAR(44),""))+1+LEN(TRIM(U20))-LEN(SUBSTITUTE(U20,CHAR(44),""))+1,0)),"")</f>
        <v/>
      </c>
      <c r="BM20" s="29" t="str">
        <f t="shared" ref="BM20" si="62">IF(C20="X",IF(AN20="DA",LEN(TRIM(V20))-LEN(SUBSTITUTE(V20,CHAR(44),""))+1+LEN(TRIM(U20))-LEN(SUBSTITUTE(U20,CHAR(44),""))+1,"-"),"")</f>
        <v/>
      </c>
      <c r="BN20" s="12"/>
      <c r="BO20" s="12"/>
    </row>
    <row r="21" spans="1:67" s="133" customFormat="1" ht="242.25" x14ac:dyDescent="0.25">
      <c r="A21" s="132">
        <v>6</v>
      </c>
      <c r="B21" s="133" t="s">
        <v>4</v>
      </c>
      <c r="C21" s="133" t="s">
        <v>94</v>
      </c>
      <c r="D21" s="134" t="s">
        <v>147</v>
      </c>
      <c r="E21" s="133">
        <v>116046</v>
      </c>
      <c r="F21" s="133" t="s">
        <v>128</v>
      </c>
      <c r="G21" s="133" t="s">
        <v>95</v>
      </c>
      <c r="H21" s="135">
        <v>427421.66</v>
      </c>
      <c r="I21" s="135">
        <v>551604.23</v>
      </c>
      <c r="J21" s="135">
        <v>427421.66</v>
      </c>
      <c r="K21" s="135">
        <v>551604.23</v>
      </c>
      <c r="L21" s="133" t="s">
        <v>94</v>
      </c>
      <c r="M21" s="133" t="s">
        <v>94</v>
      </c>
      <c r="N21" s="133" t="s">
        <v>126</v>
      </c>
      <c r="O21" s="136" t="s">
        <v>127</v>
      </c>
      <c r="P21" s="133" t="s">
        <v>94</v>
      </c>
      <c r="Q21" s="133" t="s">
        <v>94</v>
      </c>
      <c r="R21" s="133" t="s">
        <v>94</v>
      </c>
      <c r="S21" s="133" t="s">
        <v>94</v>
      </c>
      <c r="T21" s="133" t="s">
        <v>86</v>
      </c>
      <c r="U21" s="134" t="s">
        <v>96</v>
      </c>
      <c r="V21" s="133" t="s">
        <v>87</v>
      </c>
      <c r="W21" s="133" t="s">
        <v>94</v>
      </c>
      <c r="X21" s="137">
        <v>43381</v>
      </c>
      <c r="Y21" s="138">
        <v>0.34375</v>
      </c>
      <c r="Z21" s="162">
        <v>43382</v>
      </c>
      <c r="AA21" s="163">
        <v>0.875</v>
      </c>
      <c r="AB21" s="133" t="s">
        <v>129</v>
      </c>
      <c r="AC21" s="133" t="s">
        <v>89</v>
      </c>
      <c r="AD21" s="133" t="s">
        <v>94</v>
      </c>
      <c r="AE21" s="139">
        <v>43381</v>
      </c>
      <c r="AF21" s="140">
        <v>0.34375</v>
      </c>
      <c r="AG21" s="139">
        <v>43382</v>
      </c>
      <c r="AH21" s="140">
        <v>0.875</v>
      </c>
      <c r="AI21" s="139">
        <v>43381</v>
      </c>
      <c r="AJ21" s="140">
        <v>0.35833333333333334</v>
      </c>
      <c r="AK21" s="139">
        <v>43381</v>
      </c>
      <c r="AL21" s="140">
        <v>0.34722222222222227</v>
      </c>
      <c r="AM21" s="141" t="s">
        <v>130</v>
      </c>
      <c r="AN21" s="141" t="s">
        <v>85</v>
      </c>
      <c r="AO21" s="142"/>
      <c r="AP21" s="142"/>
      <c r="AQ21" s="71">
        <f t="shared" ref="AQ21:AQ25" si="63">IF(B21="X",IF(AN21="","Afectat sau NU?",IF(AN21="DA",IF(((AK21+AL21)-(AE21+AF21))*24&lt;-720,"Neinformat",((AK21+AL21)-(AE21+AF21))*24),"Nu a fost afectat producator/consumator")),"")</f>
        <v>8.3333333255723119E-2</v>
      </c>
      <c r="AR21" s="143">
        <f t="shared" ref="AR21:AR25" si="64">IF(B21="X",IF(AN21="DA",IF(AQ21&lt;6,LEN(TRIM(V21))-LEN(SUBSTITUTE(V21,CHAR(44),""))+1,0),"-"),"")</f>
        <v>1</v>
      </c>
      <c r="AS21" s="143">
        <f t="shared" ref="AS21:AS25" si="65">IF(B21="X",IF(AN21="DA",LEN(TRIM(V21))-LEN(SUBSTITUTE(V21,CHAR(44),""))+1,"-"),"")</f>
        <v>1</v>
      </c>
      <c r="AT21" s="71">
        <f t="shared" ref="AT21:AT25" si="66">IF(B21="X",IF(AN21="","Afectat sau NU?",IF(AN21="DA",IF(((AI21+AJ21)-(AE21+AF21))*24&lt;-720,"Neinformat",((AI21+AJ21)-(AE21+AF21))*24),"Nu a fost afectat producator/consumator")),"")</f>
        <v>0.34999999991850927</v>
      </c>
      <c r="AU21" s="143">
        <f t="shared" ref="AU21:AU25" si="67">IF(B21="X",IF(AN21="DA",IF(AT21&lt;6,LEN(TRIM(U21))-LEN(SUBSTITUTE(U21,CHAR(44),""))+1,0),"-"),"")</f>
        <v>44</v>
      </c>
      <c r="AV21" s="143">
        <f t="shared" ref="AV21:AV25" si="68">IF(B21="X",IF(AN21="DA",LEN(TRIM(U21))-LEN(SUBSTITUTE(U21,CHAR(44),""))+1,"-"),"")</f>
        <v>44</v>
      </c>
      <c r="AW21" s="71">
        <f t="shared" ref="AW21:AW25" si="69">IF(B21="X",IF(AN21="","Afectat sau NU?",IF(AN21="DA",((AG21+AH21)-(AE21+AF21))*24,"Nu a fost afectat producator/consumator")),"")</f>
        <v>36.75</v>
      </c>
      <c r="AX21" s="143">
        <f t="shared" ref="AX21:AX25" si="70">IF(B21="X",IF(AN21="DA",IF(AW21&gt;24,IF(AZ21="NU",0,LEN(TRIM(V21))-LEN(SUBSTITUTE(V21,CHAR(44),""))+1),0),"-"),"")</f>
        <v>1</v>
      </c>
      <c r="AY21" s="143">
        <f t="shared" ref="AY21:AY25" si="71">IF(B21="X",IF(AN21="DA",IF(AW21&gt;24,LEN(TRIM(V21))-LEN(SUBSTITUTE(V21,CHAR(44),""))+1,0),"-"),"")</f>
        <v>1</v>
      </c>
      <c r="AZ21" s="133" t="s">
        <v>85</v>
      </c>
      <c r="BA21" s="143"/>
      <c r="BB21" s="143"/>
      <c r="BC21" s="143"/>
      <c r="BD21" s="143"/>
      <c r="BE21" s="71"/>
      <c r="BF21" s="144"/>
      <c r="BG21" s="144"/>
      <c r="BH21" s="71"/>
      <c r="BI21" s="144"/>
      <c r="BJ21" s="144"/>
      <c r="BK21" s="71"/>
      <c r="BL21" s="144"/>
      <c r="BM21" s="144"/>
      <c r="BN21" s="143"/>
      <c r="BO21" s="143"/>
    </row>
    <row r="22" spans="1:67" s="113" customFormat="1" ht="25.5" x14ac:dyDescent="0.25">
      <c r="A22" s="145">
        <v>7</v>
      </c>
      <c r="B22" s="113" t="s">
        <v>4</v>
      </c>
      <c r="C22" s="113" t="s">
        <v>94</v>
      </c>
      <c r="D22" s="114" t="s">
        <v>147</v>
      </c>
      <c r="E22" s="113">
        <v>114710</v>
      </c>
      <c r="F22" s="113" t="s">
        <v>132</v>
      </c>
      <c r="G22" s="113" t="s">
        <v>129</v>
      </c>
      <c r="H22" s="115">
        <v>429417.39</v>
      </c>
      <c r="I22" s="115">
        <v>560010.37</v>
      </c>
      <c r="J22" s="115">
        <v>429417.39</v>
      </c>
      <c r="K22" s="115">
        <v>560010.37</v>
      </c>
      <c r="L22" s="113" t="s">
        <v>94</v>
      </c>
      <c r="M22" s="113" t="s">
        <v>94</v>
      </c>
      <c r="N22" s="113" t="s">
        <v>94</v>
      </c>
      <c r="O22" s="112" t="s">
        <v>94</v>
      </c>
      <c r="P22" s="113" t="s">
        <v>133</v>
      </c>
      <c r="Q22" s="113" t="s">
        <v>132</v>
      </c>
      <c r="R22" s="113" t="s">
        <v>94</v>
      </c>
      <c r="S22" s="113" t="s">
        <v>94</v>
      </c>
      <c r="T22" s="113" t="s">
        <v>148</v>
      </c>
      <c r="U22" s="112" t="s">
        <v>134</v>
      </c>
      <c r="V22" s="113" t="s">
        <v>134</v>
      </c>
      <c r="W22" s="113" t="s">
        <v>94</v>
      </c>
      <c r="X22" s="124">
        <v>43382</v>
      </c>
      <c r="Y22" s="125">
        <v>0.34722222222222227</v>
      </c>
      <c r="Z22" s="124">
        <v>43383</v>
      </c>
      <c r="AA22" s="125">
        <v>0.75</v>
      </c>
      <c r="AB22" s="113" t="s">
        <v>129</v>
      </c>
      <c r="AC22" s="113" t="s">
        <v>89</v>
      </c>
      <c r="AD22" s="113" t="s">
        <v>94</v>
      </c>
      <c r="AE22" s="129">
        <v>43382</v>
      </c>
      <c r="AF22" s="130">
        <v>0.34722222222222227</v>
      </c>
      <c r="AG22" s="129">
        <v>43383</v>
      </c>
      <c r="AH22" s="130">
        <v>0.95833333333333337</v>
      </c>
      <c r="AI22" s="129">
        <v>43382</v>
      </c>
      <c r="AJ22" s="130">
        <v>0.38055555555555554</v>
      </c>
      <c r="AK22" s="129">
        <v>43382</v>
      </c>
      <c r="AL22" s="130">
        <v>0.35833333333333334</v>
      </c>
      <c r="AM22" s="131" t="s">
        <v>130</v>
      </c>
      <c r="AN22" s="131" t="s">
        <v>85</v>
      </c>
      <c r="AO22" s="117"/>
      <c r="AP22" s="117"/>
      <c r="AQ22" s="118">
        <f t="shared" si="63"/>
        <v>0.26666666666278616</v>
      </c>
      <c r="AR22" s="119">
        <f t="shared" si="64"/>
        <v>1</v>
      </c>
      <c r="AS22" s="119">
        <f t="shared" si="65"/>
        <v>1</v>
      </c>
      <c r="AT22" s="118">
        <f t="shared" si="66"/>
        <v>0.80000000016298145</v>
      </c>
      <c r="AU22" s="119">
        <f t="shared" si="67"/>
        <v>1</v>
      </c>
      <c r="AV22" s="119">
        <f t="shared" si="68"/>
        <v>1</v>
      </c>
      <c r="AW22" s="118">
        <f t="shared" si="69"/>
        <v>38.666666666802485</v>
      </c>
      <c r="AX22" s="119">
        <f t="shared" si="70"/>
        <v>1</v>
      </c>
      <c r="AY22" s="119">
        <f t="shared" si="71"/>
        <v>1</v>
      </c>
      <c r="AZ22" s="113" t="s">
        <v>85</v>
      </c>
      <c r="BA22" s="119"/>
      <c r="BB22" s="119"/>
      <c r="BC22" s="119"/>
      <c r="BD22" s="119"/>
      <c r="BE22" s="118"/>
      <c r="BF22" s="120"/>
      <c r="BG22" s="120"/>
      <c r="BH22" s="118"/>
      <c r="BI22" s="120"/>
      <c r="BJ22" s="120"/>
      <c r="BK22" s="118"/>
      <c r="BL22" s="120"/>
      <c r="BM22" s="120"/>
      <c r="BN22" s="119"/>
      <c r="BO22" s="119"/>
    </row>
    <row r="23" spans="1:67" s="149" customFormat="1" ht="243" thickBot="1" x14ac:dyDescent="0.3">
      <c r="A23" s="146">
        <v>8</v>
      </c>
      <c r="B23" s="147" t="s">
        <v>4</v>
      </c>
      <c r="C23" s="147" t="s">
        <v>94</v>
      </c>
      <c r="D23" s="148" t="s">
        <v>147</v>
      </c>
      <c r="E23" s="149">
        <v>116046</v>
      </c>
      <c r="F23" s="149" t="s">
        <v>136</v>
      </c>
      <c r="G23" s="149" t="s">
        <v>129</v>
      </c>
      <c r="H23" s="150">
        <v>426418.05712499999</v>
      </c>
      <c r="I23" s="151">
        <v>555027.37052600004</v>
      </c>
      <c r="J23" s="151">
        <v>426418.05712499999</v>
      </c>
      <c r="K23" s="151">
        <v>555027.37052600004</v>
      </c>
      <c r="L23" s="149" t="s">
        <v>94</v>
      </c>
      <c r="M23" s="149" t="s">
        <v>94</v>
      </c>
      <c r="N23" s="149" t="s">
        <v>135</v>
      </c>
      <c r="O23" s="149" t="s">
        <v>136</v>
      </c>
      <c r="P23" s="149" t="s">
        <v>94</v>
      </c>
      <c r="Q23" s="149" t="s">
        <v>94</v>
      </c>
      <c r="R23" s="149" t="s">
        <v>94</v>
      </c>
      <c r="S23" s="149" t="s">
        <v>94</v>
      </c>
      <c r="T23" s="149" t="s">
        <v>86</v>
      </c>
      <c r="U23" s="148" t="s">
        <v>96</v>
      </c>
      <c r="V23" s="149" t="s">
        <v>87</v>
      </c>
      <c r="W23" s="149" t="s">
        <v>94</v>
      </c>
      <c r="X23" s="152">
        <v>43382</v>
      </c>
      <c r="Y23" s="153">
        <v>0.34722222222222227</v>
      </c>
      <c r="Z23" s="152">
        <v>43382</v>
      </c>
      <c r="AA23" s="153">
        <v>0.75</v>
      </c>
      <c r="AB23" s="149" t="s">
        <v>129</v>
      </c>
      <c r="AC23" s="149" t="s">
        <v>89</v>
      </c>
      <c r="AD23" s="149" t="s">
        <v>94</v>
      </c>
      <c r="AE23" s="154">
        <v>43382</v>
      </c>
      <c r="AF23" s="155">
        <v>0.34722222222222227</v>
      </c>
      <c r="AG23" s="154">
        <v>43382</v>
      </c>
      <c r="AH23" s="155">
        <v>0.75</v>
      </c>
      <c r="AI23" s="154">
        <v>43382</v>
      </c>
      <c r="AJ23" s="155">
        <v>0.3756944444444445</v>
      </c>
      <c r="AK23" s="154">
        <v>43382</v>
      </c>
      <c r="AL23" s="155">
        <v>0.3611111111111111</v>
      </c>
      <c r="AM23" s="156" t="s">
        <v>130</v>
      </c>
      <c r="AN23" s="156" t="s">
        <v>85</v>
      </c>
      <c r="AO23" s="157"/>
      <c r="AP23" s="158"/>
      <c r="AQ23" s="159">
        <f t="shared" si="63"/>
        <v>0.33333333337213844</v>
      </c>
      <c r="AR23" s="160">
        <f t="shared" si="64"/>
        <v>1</v>
      </c>
      <c r="AS23" s="160">
        <f t="shared" si="65"/>
        <v>1</v>
      </c>
      <c r="AT23" s="159">
        <f t="shared" si="66"/>
        <v>0.6833333334652707</v>
      </c>
      <c r="AU23" s="160">
        <f t="shared" si="67"/>
        <v>44</v>
      </c>
      <c r="AV23" s="160">
        <f t="shared" si="68"/>
        <v>44</v>
      </c>
      <c r="AW23" s="159">
        <f t="shared" si="69"/>
        <v>9.6666666667442769</v>
      </c>
      <c r="AX23" s="160">
        <f t="shared" si="70"/>
        <v>0</v>
      </c>
      <c r="AY23" s="160">
        <f t="shared" si="71"/>
        <v>0</v>
      </c>
      <c r="BA23" s="161"/>
      <c r="BB23" s="161"/>
      <c r="BC23" s="161"/>
      <c r="BD23" s="161"/>
      <c r="BE23" s="159"/>
      <c r="BF23" s="161"/>
      <c r="BG23" s="161"/>
      <c r="BH23" s="159"/>
      <c r="BI23" s="161"/>
      <c r="BJ23" s="161"/>
      <c r="BK23" s="159"/>
      <c r="BL23" s="161"/>
      <c r="BM23" s="161"/>
      <c r="BN23" s="161"/>
      <c r="BO23" s="161"/>
    </row>
    <row r="24" spans="1:67" s="133" customFormat="1" ht="89.25" x14ac:dyDescent="0.25">
      <c r="A24" s="132">
        <v>8</v>
      </c>
      <c r="B24" s="133" t="s">
        <v>4</v>
      </c>
      <c r="C24" s="133" t="s">
        <v>94</v>
      </c>
      <c r="D24" s="134" t="s">
        <v>137</v>
      </c>
      <c r="E24" s="133">
        <v>158029</v>
      </c>
      <c r="F24" s="133" t="s">
        <v>142</v>
      </c>
      <c r="G24" s="133" t="s">
        <v>143</v>
      </c>
      <c r="H24" s="135">
        <v>206163.99</v>
      </c>
      <c r="I24" s="135">
        <v>502928</v>
      </c>
      <c r="J24" s="135">
        <v>206163.99</v>
      </c>
      <c r="K24" s="135">
        <v>502928</v>
      </c>
      <c r="L24" s="133" t="s">
        <v>94</v>
      </c>
      <c r="M24" s="133" t="s">
        <v>94</v>
      </c>
      <c r="N24" s="133" t="s">
        <v>138</v>
      </c>
      <c r="O24" s="136" t="s">
        <v>142</v>
      </c>
      <c r="P24" s="133" t="s">
        <v>94</v>
      </c>
      <c r="Q24" s="133" t="s">
        <v>94</v>
      </c>
      <c r="R24" s="133" t="s">
        <v>94</v>
      </c>
      <c r="S24" s="133" t="s">
        <v>94</v>
      </c>
      <c r="T24" s="133" t="s">
        <v>86</v>
      </c>
      <c r="U24" s="134" t="s">
        <v>146</v>
      </c>
      <c r="V24" s="133" t="s">
        <v>139</v>
      </c>
      <c r="W24" s="133" t="s">
        <v>94</v>
      </c>
      <c r="X24" s="137" t="s">
        <v>140</v>
      </c>
      <c r="Y24" s="138">
        <v>0.39583333333333331</v>
      </c>
      <c r="Z24" s="137">
        <v>43383</v>
      </c>
      <c r="AA24" s="138">
        <v>0.75</v>
      </c>
      <c r="AB24" s="133" t="s">
        <v>141</v>
      </c>
      <c r="AC24" s="133" t="s">
        <v>89</v>
      </c>
      <c r="AD24" s="133" t="s">
        <v>94</v>
      </c>
      <c r="AE24" s="139">
        <v>43383</v>
      </c>
      <c r="AF24" s="140">
        <v>0.39583333333333331</v>
      </c>
      <c r="AG24" s="139">
        <v>43383</v>
      </c>
      <c r="AH24" s="140">
        <v>0.67708333333333337</v>
      </c>
      <c r="AI24" s="139">
        <v>43383</v>
      </c>
      <c r="AJ24" s="140">
        <v>0.56805555555555554</v>
      </c>
      <c r="AK24" s="139">
        <v>43383</v>
      </c>
      <c r="AL24" s="140">
        <v>0.42222222222222222</v>
      </c>
      <c r="AM24" s="141"/>
      <c r="AN24" s="141" t="s">
        <v>85</v>
      </c>
      <c r="AO24" s="142"/>
      <c r="AP24" s="142"/>
      <c r="AQ24" s="71">
        <f t="shared" si="63"/>
        <v>0.63333333330228925</v>
      </c>
      <c r="AR24" s="143">
        <f t="shared" si="64"/>
        <v>1</v>
      </c>
      <c r="AS24" s="143">
        <f t="shared" si="65"/>
        <v>1</v>
      </c>
      <c r="AT24" s="71">
        <f t="shared" si="66"/>
        <v>4.1333333333604969</v>
      </c>
      <c r="AU24" s="143">
        <f t="shared" si="67"/>
        <v>16</v>
      </c>
      <c r="AV24" s="143">
        <f t="shared" si="68"/>
        <v>16</v>
      </c>
      <c r="AW24" s="71">
        <f t="shared" si="69"/>
        <v>6.75</v>
      </c>
      <c r="AX24" s="143">
        <f t="shared" si="70"/>
        <v>0</v>
      </c>
      <c r="AY24" s="143">
        <f t="shared" si="71"/>
        <v>0</v>
      </c>
      <c r="BA24" s="143"/>
      <c r="BB24" s="143"/>
      <c r="BC24" s="143"/>
      <c r="BD24" s="143"/>
      <c r="BE24" s="71"/>
      <c r="BF24" s="144"/>
      <c r="BG24" s="144"/>
      <c r="BH24" s="71"/>
      <c r="BI24" s="144"/>
      <c r="BJ24" s="144"/>
      <c r="BK24" s="71"/>
      <c r="BL24" s="144"/>
      <c r="BM24" s="144"/>
      <c r="BN24" s="143"/>
      <c r="BO24" s="143"/>
    </row>
    <row r="25" spans="1:67" s="165" customFormat="1" ht="90" thickBot="1" x14ac:dyDescent="0.3">
      <c r="A25" s="164">
        <v>9</v>
      </c>
      <c r="B25" s="165" t="s">
        <v>4</v>
      </c>
      <c r="C25" s="165" t="s">
        <v>94</v>
      </c>
      <c r="D25" s="166" t="s">
        <v>137</v>
      </c>
      <c r="E25" s="165">
        <v>158653</v>
      </c>
      <c r="F25" s="165" t="s">
        <v>144</v>
      </c>
      <c r="G25" s="165" t="s">
        <v>143</v>
      </c>
      <c r="H25" s="167">
        <v>202718.7</v>
      </c>
      <c r="I25" s="167">
        <v>491658.33</v>
      </c>
      <c r="J25" s="167">
        <v>202718.7</v>
      </c>
      <c r="K25" s="167">
        <v>491658.33</v>
      </c>
      <c r="L25" s="165" t="s">
        <v>94</v>
      </c>
      <c r="M25" s="165" t="s">
        <v>94</v>
      </c>
      <c r="N25" s="165" t="s">
        <v>145</v>
      </c>
      <c r="O25" s="168" t="s">
        <v>144</v>
      </c>
      <c r="P25" s="165" t="s">
        <v>94</v>
      </c>
      <c r="Q25" s="165" t="s">
        <v>94</v>
      </c>
      <c r="R25" s="165" t="s">
        <v>94</v>
      </c>
      <c r="S25" s="165" t="s">
        <v>94</v>
      </c>
      <c r="T25" s="165" t="s">
        <v>86</v>
      </c>
      <c r="U25" s="166" t="s">
        <v>146</v>
      </c>
      <c r="V25" s="165" t="s">
        <v>139</v>
      </c>
      <c r="W25" s="165" t="s">
        <v>94</v>
      </c>
      <c r="X25" s="169">
        <v>43383</v>
      </c>
      <c r="Y25" s="170">
        <v>0.42708333333333331</v>
      </c>
      <c r="Z25" s="169">
        <v>43383</v>
      </c>
      <c r="AA25" s="170">
        <v>0.75</v>
      </c>
      <c r="AB25" s="165" t="s">
        <v>141</v>
      </c>
      <c r="AC25" s="165" t="s">
        <v>89</v>
      </c>
      <c r="AD25" s="165" t="s">
        <v>94</v>
      </c>
      <c r="AE25" s="171">
        <v>43383</v>
      </c>
      <c r="AF25" s="172">
        <v>0.42708333333333331</v>
      </c>
      <c r="AG25" s="171">
        <v>43383</v>
      </c>
      <c r="AH25" s="172">
        <v>0.68402777777777779</v>
      </c>
      <c r="AI25" s="171">
        <v>43383</v>
      </c>
      <c r="AJ25" s="172">
        <v>0.45555555555555555</v>
      </c>
      <c r="AK25" s="171">
        <v>43383</v>
      </c>
      <c r="AL25" s="172">
        <v>0.43888888888888888</v>
      </c>
      <c r="AM25" s="173"/>
      <c r="AN25" s="173" t="s">
        <v>85</v>
      </c>
      <c r="AO25" s="174"/>
      <c r="AP25" s="174"/>
      <c r="AQ25" s="175">
        <f t="shared" si="63"/>
        <v>0.28333333320915699</v>
      </c>
      <c r="AR25" s="176">
        <f t="shared" si="64"/>
        <v>1</v>
      </c>
      <c r="AS25" s="176">
        <f t="shared" si="65"/>
        <v>1</v>
      </c>
      <c r="AT25" s="175">
        <f t="shared" si="66"/>
        <v>0.68333333329064772</v>
      </c>
      <c r="AU25" s="176">
        <f t="shared" si="67"/>
        <v>16</v>
      </c>
      <c r="AV25" s="176">
        <f t="shared" si="68"/>
        <v>16</v>
      </c>
      <c r="AW25" s="175">
        <f t="shared" si="69"/>
        <v>6.1666666666860692</v>
      </c>
      <c r="AX25" s="176">
        <f t="shared" si="70"/>
        <v>0</v>
      </c>
      <c r="AY25" s="176">
        <f t="shared" si="71"/>
        <v>0</v>
      </c>
      <c r="BA25" s="176"/>
      <c r="BB25" s="176"/>
      <c r="BC25" s="176"/>
      <c r="BD25" s="176"/>
      <c r="BE25" s="175"/>
      <c r="BF25" s="177"/>
      <c r="BG25" s="177"/>
      <c r="BH25" s="175"/>
      <c r="BI25" s="177"/>
      <c r="BJ25" s="177"/>
      <c r="BK25" s="175"/>
      <c r="BL25" s="177"/>
      <c r="BM25" s="177"/>
      <c r="BN25" s="176"/>
      <c r="BO25" s="176"/>
    </row>
    <row r="26" spans="1:67" s="165" customFormat="1" ht="39" thickBot="1" x14ac:dyDescent="0.3">
      <c r="A26" s="164">
        <v>10</v>
      </c>
      <c r="B26" s="165" t="s">
        <v>4</v>
      </c>
      <c r="C26" s="165" t="s">
        <v>94</v>
      </c>
      <c r="D26" s="166" t="s">
        <v>153</v>
      </c>
      <c r="E26" s="165">
        <v>144401</v>
      </c>
      <c r="F26" s="165" t="s">
        <v>150</v>
      </c>
      <c r="G26" s="165" t="s">
        <v>152</v>
      </c>
      <c r="H26" s="167">
        <v>493019</v>
      </c>
      <c r="I26" s="167">
        <v>509674</v>
      </c>
      <c r="J26" s="167">
        <v>488369</v>
      </c>
      <c r="K26" s="167">
        <v>518128</v>
      </c>
      <c r="L26" s="165" t="s">
        <v>94</v>
      </c>
      <c r="M26" s="165" t="s">
        <v>94</v>
      </c>
      <c r="N26" s="165" t="s">
        <v>94</v>
      </c>
      <c r="O26" s="168" t="s">
        <v>94</v>
      </c>
      <c r="P26" s="165" t="s">
        <v>94</v>
      </c>
      <c r="Q26" s="165" t="s">
        <v>94</v>
      </c>
      <c r="R26" s="165" t="s">
        <v>151</v>
      </c>
      <c r="S26" s="165" t="s">
        <v>150</v>
      </c>
      <c r="T26" s="165" t="s">
        <v>148</v>
      </c>
      <c r="U26" s="168" t="s">
        <v>134</v>
      </c>
      <c r="V26" s="165" t="s">
        <v>134</v>
      </c>
      <c r="W26" s="165" t="s">
        <v>94</v>
      </c>
      <c r="X26" s="169">
        <v>43382</v>
      </c>
      <c r="Y26" s="170">
        <v>0.36458333333333331</v>
      </c>
      <c r="Z26" s="169">
        <v>43384</v>
      </c>
      <c r="AA26" s="170">
        <v>0.66666666666666663</v>
      </c>
      <c r="AB26" s="165" t="s">
        <v>113</v>
      </c>
      <c r="AC26" s="165" t="s">
        <v>89</v>
      </c>
      <c r="AD26" s="165" t="s">
        <v>94</v>
      </c>
      <c r="AE26" s="171">
        <v>43382</v>
      </c>
      <c r="AF26" s="172">
        <v>0.36458333333333331</v>
      </c>
      <c r="AG26" s="171">
        <v>43384</v>
      </c>
      <c r="AH26" s="172">
        <v>0.66666666666666663</v>
      </c>
      <c r="AI26" s="171">
        <v>43382</v>
      </c>
      <c r="AJ26" s="172">
        <v>0.44375000000000003</v>
      </c>
      <c r="AK26" s="171">
        <v>43382</v>
      </c>
      <c r="AL26" s="172">
        <v>0.37847222222222227</v>
      </c>
      <c r="AM26" s="173" t="s">
        <v>149</v>
      </c>
      <c r="AN26" s="173" t="s">
        <v>85</v>
      </c>
      <c r="AO26" s="174" t="s">
        <v>154</v>
      </c>
      <c r="AP26" s="174"/>
      <c r="AQ26" s="175">
        <f>IF(B26="X",IF(AN26="","Afectat sau NU?",IF(AN26="DA",IF(((AK26+AL26)-(AE26+AF26))*24&lt;-720,"Neinformat",((AK26+AL26)-(AE26+AF26))*24),"Nu a fost afectat producator/consumator")),"")</f>
        <v>0.33333333319751546</v>
      </c>
      <c r="AR26" s="176">
        <f>IF(B26="X",IF(AN26="DA",IF(AQ26&lt;6,LEN(TRIM(V26))-LEN(SUBSTITUTE(V26,CHAR(44),""))+1,0),"-"),"")</f>
        <v>1</v>
      </c>
      <c r="AS26" s="176">
        <f>IF(B26="X",IF(AN26="DA",LEN(TRIM(V26))-LEN(SUBSTITUTE(V26,CHAR(44),""))+1,"-"),"")</f>
        <v>1</v>
      </c>
      <c r="AT26" s="175">
        <f>IF(B26="X",IF(AN26="","Afectat sau NU?",IF(AN26="DA",IF(((AI26+AJ26)-(AE26+AF26))*24&lt;-720,"Neinformat",((AI26+AJ26)-(AE26+AF26))*24),"Nu a fost afectat producator/consumator")),"")</f>
        <v>1.8999999999068677</v>
      </c>
      <c r="AU26" s="176">
        <f>IF(B26="X",IF(AN26="DA",IF(AT26&lt;6,LEN(TRIM(U26))-LEN(SUBSTITUTE(U26,CHAR(44),""))+1,0),"-"),"")</f>
        <v>1</v>
      </c>
      <c r="AV26" s="176">
        <f>IF(B26="X",IF(AN26="DA",LEN(TRIM(U26))-LEN(SUBSTITUTE(U26,CHAR(44),""))+1,"-"),"")</f>
        <v>1</v>
      </c>
      <c r="AW26" s="175">
        <f>IF(B26="X",IF(AN26="","Afectat sau NU?",IF(AN26="DA",((AG26+AH26)-(AE26+AF26))*24,"Nu a fost afectat producator/consumator")),"")</f>
        <v>55.249999999883585</v>
      </c>
      <c r="AX26" s="176">
        <f>IF(B26="X",IF(AN26="DA",IF(AW26&gt;24,IF(AZ26="NU",0,LEN(TRIM(V26))-LEN(SUBSTITUTE(V26,CHAR(44),""))+1),0),"-"),"")</f>
        <v>1</v>
      </c>
      <c r="AY26" s="176">
        <f>IF(B26="X",IF(AN26="DA",IF(AW26&gt;24,LEN(TRIM(V26))-LEN(SUBSTITUTE(V26,CHAR(44),""))+1,0),"-"),"")</f>
        <v>1</v>
      </c>
      <c r="AZ26" s="165" t="s">
        <v>85</v>
      </c>
      <c r="BA26" s="176"/>
      <c r="BB26" s="176"/>
      <c r="BC26" s="176"/>
      <c r="BD26" s="176"/>
      <c r="BE26" s="175"/>
      <c r="BF26" s="177"/>
      <c r="BG26" s="177"/>
      <c r="BH26" s="175"/>
      <c r="BI26" s="177"/>
      <c r="BJ26" s="177"/>
      <c r="BK26" s="175"/>
      <c r="BL26" s="177"/>
      <c r="BM26" s="177"/>
      <c r="BN26" s="176"/>
      <c r="BO26" s="176"/>
    </row>
    <row r="27" spans="1:67" s="165" customFormat="1" ht="243" thickBot="1" x14ac:dyDescent="0.3">
      <c r="A27" s="164">
        <v>11</v>
      </c>
      <c r="B27" s="165" t="s">
        <v>4</v>
      </c>
      <c r="C27" s="165" t="s">
        <v>94</v>
      </c>
      <c r="D27" s="166" t="s">
        <v>155</v>
      </c>
      <c r="E27" s="165">
        <v>155243</v>
      </c>
      <c r="F27" s="165" t="s">
        <v>156</v>
      </c>
      <c r="G27" s="165" t="s">
        <v>143</v>
      </c>
      <c r="H27" s="167">
        <v>210735.38</v>
      </c>
      <c r="I27" s="167">
        <v>478039.45</v>
      </c>
      <c r="J27" s="167">
        <v>210735.38</v>
      </c>
      <c r="K27" s="167">
        <v>478039.45</v>
      </c>
      <c r="L27" s="165" t="s">
        <v>94</v>
      </c>
      <c r="M27" s="165" t="s">
        <v>94</v>
      </c>
      <c r="N27" s="165" t="s">
        <v>157</v>
      </c>
      <c r="O27" s="168" t="s">
        <v>158</v>
      </c>
      <c r="P27" s="165" t="s">
        <v>94</v>
      </c>
      <c r="Q27" s="165" t="s">
        <v>94</v>
      </c>
      <c r="R27" s="165" t="s">
        <v>94</v>
      </c>
      <c r="S27" s="165" t="s">
        <v>94</v>
      </c>
      <c r="T27" s="165" t="s">
        <v>86</v>
      </c>
      <c r="U27" s="168" t="s">
        <v>96</v>
      </c>
      <c r="V27" s="165" t="s">
        <v>87</v>
      </c>
      <c r="W27" s="165" t="s">
        <v>94</v>
      </c>
      <c r="X27" s="169">
        <v>43384</v>
      </c>
      <c r="Y27" s="170">
        <v>0.38750000000000001</v>
      </c>
      <c r="Z27" s="169">
        <v>43385</v>
      </c>
      <c r="AA27" s="170">
        <v>0.75</v>
      </c>
      <c r="AB27" s="165" t="s">
        <v>141</v>
      </c>
      <c r="AC27" s="165" t="s">
        <v>89</v>
      </c>
      <c r="AD27" s="165" t="s">
        <v>94</v>
      </c>
      <c r="AE27" s="171">
        <v>43384</v>
      </c>
      <c r="AF27" s="172">
        <v>0.38750000000000001</v>
      </c>
      <c r="AG27" s="171">
        <v>43384</v>
      </c>
      <c r="AH27" s="172">
        <v>0.77083333333333337</v>
      </c>
      <c r="AI27" s="171">
        <v>43384</v>
      </c>
      <c r="AJ27" s="172">
        <v>0.39999999999999997</v>
      </c>
      <c r="AK27" s="171">
        <v>43382</v>
      </c>
      <c r="AL27" s="172">
        <v>0.38750000000000001</v>
      </c>
      <c r="AM27" s="173" t="s">
        <v>159</v>
      </c>
      <c r="AN27" s="173" t="s">
        <v>85</v>
      </c>
      <c r="AO27" s="174"/>
      <c r="AP27" s="174"/>
      <c r="AQ27" s="175">
        <f>IF(B27="X",IF(AN27="","Afectat sau NU?",IF(AN27="DA",IF(((AK27+AL27)-(AE27+AF27))*24&lt;-720,"Neinformat",((AK27+AL27)-(AE27+AF27))*24),"Nu a fost afectat producator/consumator")),"")</f>
        <v>-48</v>
      </c>
      <c r="AR27" s="176">
        <f>IF(B27="X",IF(AN27="DA",IF(AQ27&lt;6,LEN(TRIM(V27))-LEN(SUBSTITUTE(V27,CHAR(44),""))+1,0),"-"),"")</f>
        <v>1</v>
      </c>
      <c r="AS27" s="176">
        <f>IF(B27="X",IF(AN27="DA",LEN(TRIM(V27))-LEN(SUBSTITUTE(V27,CHAR(44),""))+1,"-"),"")</f>
        <v>1</v>
      </c>
      <c r="AT27" s="175">
        <f>IF(B27="X",IF(AN27="","Afectat sau NU?",IF(AN27="DA",IF(((AI27+AJ27)-(AE27+AF27))*24&lt;-720,"Neinformat",((AI27+AJ27)-(AE27+AF27))*24),"Nu a fost afectat producator/consumator")),"")</f>
        <v>0.30000000010477379</v>
      </c>
      <c r="AU27" s="176">
        <f>IF(B27="X",IF(AN27="DA",IF(AT27&lt;6,LEN(TRIM(U27))-LEN(SUBSTITUTE(U27,CHAR(44),""))+1,0),"-"),"")</f>
        <v>44</v>
      </c>
      <c r="AV27" s="176">
        <f>IF(B27="X",IF(AN27="DA",LEN(TRIM(U27))-LEN(SUBSTITUTE(U27,CHAR(44),""))+1,"-"),"")</f>
        <v>44</v>
      </c>
      <c r="AW27" s="175">
        <f>IF(B27="X",IF(AN27="","Afectat sau NU?",IF(AN27="DA",((AG27+AH27)-(AE27+AF27))*24,"Nu a fost afectat producator/consumator")),"")</f>
        <v>9.2000000001280569</v>
      </c>
      <c r="AX27" s="176">
        <f>IF(B27="X",IF(AN27="DA",IF(AW27&gt;24,IF(AZ27="NU",0,LEN(TRIM(V27))-LEN(SUBSTITUTE(V27,CHAR(44),""))+1),0),"-"),"")</f>
        <v>0</v>
      </c>
      <c r="AY27" s="176">
        <f>IF(B27="X",IF(AN27="DA",IF(AW27&gt;24,LEN(TRIM(V27))-LEN(SUBSTITUTE(V27,CHAR(44),""))+1,0),"-"),"")</f>
        <v>0</v>
      </c>
      <c r="BA27" s="176"/>
      <c r="BB27" s="176"/>
      <c r="BC27" s="176"/>
      <c r="BD27" s="176"/>
      <c r="BE27" s="175"/>
      <c r="BF27" s="177"/>
      <c r="BG27" s="177"/>
      <c r="BH27" s="175"/>
      <c r="BI27" s="177"/>
      <c r="BJ27" s="177"/>
      <c r="BK27" s="175"/>
      <c r="BL27" s="177"/>
      <c r="BM27" s="177"/>
      <c r="BN27" s="176"/>
      <c r="BO27" s="176"/>
    </row>
    <row r="28" spans="1:67" s="165" customFormat="1" ht="243" thickBot="1" x14ac:dyDescent="0.3">
      <c r="A28" s="164">
        <v>12</v>
      </c>
      <c r="B28" s="165" t="s">
        <v>4</v>
      </c>
      <c r="C28" s="165" t="s">
        <v>94</v>
      </c>
      <c r="D28" s="166" t="s">
        <v>163</v>
      </c>
      <c r="E28" s="165">
        <v>144731</v>
      </c>
      <c r="F28" s="165" t="s">
        <v>160</v>
      </c>
      <c r="G28" s="165" t="s">
        <v>152</v>
      </c>
      <c r="H28" s="167">
        <v>469574.98</v>
      </c>
      <c r="I28" s="167">
        <v>511481.71</v>
      </c>
      <c r="J28" s="167">
        <v>469574.98</v>
      </c>
      <c r="K28" s="167">
        <v>511481.71</v>
      </c>
      <c r="L28" s="165" t="s">
        <v>94</v>
      </c>
      <c r="M28" s="165" t="s">
        <v>94</v>
      </c>
      <c r="N28" s="165" t="s">
        <v>161</v>
      </c>
      <c r="O28" s="168" t="s">
        <v>160</v>
      </c>
      <c r="P28" s="165" t="s">
        <v>94</v>
      </c>
      <c r="Q28" s="165" t="s">
        <v>94</v>
      </c>
      <c r="R28" s="165" t="s">
        <v>94</v>
      </c>
      <c r="S28" s="165" t="s">
        <v>94</v>
      </c>
      <c r="T28" s="165" t="s">
        <v>86</v>
      </c>
      <c r="U28" s="168" t="s">
        <v>96</v>
      </c>
      <c r="V28" s="165" t="s">
        <v>87</v>
      </c>
      <c r="W28" s="165" t="s">
        <v>94</v>
      </c>
      <c r="X28" s="169">
        <v>43384</v>
      </c>
      <c r="Y28" s="170">
        <v>0.375</v>
      </c>
      <c r="Z28" s="169">
        <v>43384</v>
      </c>
      <c r="AA28" s="170">
        <v>0.58333333333333337</v>
      </c>
      <c r="AB28" s="165" t="s">
        <v>5</v>
      </c>
      <c r="AC28" s="165" t="s">
        <v>89</v>
      </c>
      <c r="AD28" s="165" t="s">
        <v>94</v>
      </c>
      <c r="AE28" s="171">
        <v>43384</v>
      </c>
      <c r="AF28" s="172">
        <v>0.375</v>
      </c>
      <c r="AG28" s="171">
        <v>43384</v>
      </c>
      <c r="AH28" s="172">
        <v>0.60416666666666663</v>
      </c>
      <c r="AI28" s="171">
        <v>43384</v>
      </c>
      <c r="AJ28" s="172">
        <v>0.41180555555555554</v>
      </c>
      <c r="AK28" s="171">
        <v>43382</v>
      </c>
      <c r="AL28" s="172">
        <v>0.3979166666666667</v>
      </c>
      <c r="AM28" s="173" t="s">
        <v>162</v>
      </c>
      <c r="AN28" s="173" t="s">
        <v>85</v>
      </c>
      <c r="AO28" s="174"/>
      <c r="AP28" s="174"/>
      <c r="AQ28" s="175">
        <f>IF(B28="X",IF(AN28="","Afectat sau NU?",IF(AN28="DA",IF(((AK28+AL28)-(AE28+AF28))*24&lt;-720,"Neinformat",((AK28+AL28)-(AE28+AF28))*24),"Nu a fost afectat producator/consumator")),"")</f>
        <v>-47.449999999953434</v>
      </c>
      <c r="AR28" s="176">
        <f>IF(B28="X",IF(AN28="DA",IF(AQ28&lt;6,LEN(TRIM(V28))-LEN(SUBSTITUTE(V28,CHAR(44),""))+1,0),"-"),"")</f>
        <v>1</v>
      </c>
      <c r="AS28" s="176">
        <f>IF(B28="X",IF(AN28="DA",LEN(TRIM(V28))-LEN(SUBSTITUTE(V28,CHAR(44),""))+1,"-"),"")</f>
        <v>1</v>
      </c>
      <c r="AT28" s="175">
        <f>IF(B28="X",IF(AN28="","Afectat sau NU?",IF(AN28="DA",IF(((AI28+AJ28)-(AE28+AF28))*24&lt;-720,"Neinformat",((AI28+AJ28)-(AE28+AF28))*24),"Nu a fost afectat producator/consumator")),"")</f>
        <v>0.88333333341870457</v>
      </c>
      <c r="AU28" s="176">
        <f>IF(B28="X",IF(AN28="DA",IF(AT28&lt;6,LEN(TRIM(U28))-LEN(SUBSTITUTE(U28,CHAR(44),""))+1,0),"-"),"")</f>
        <v>44</v>
      </c>
      <c r="AV28" s="176">
        <f>IF(B28="X",IF(AN28="DA",LEN(TRIM(U28))-LEN(SUBSTITUTE(U28,CHAR(44),""))+1,"-"),"")</f>
        <v>44</v>
      </c>
      <c r="AW28" s="175">
        <f>IF(B28="X",IF(AN28="","Afectat sau NU?",IF(AN28="DA",((AG28+AH28)-(AE28+AF28))*24,"Nu a fost afectat producator/consumator")),"")</f>
        <v>5.4999999999417923</v>
      </c>
      <c r="AX28" s="176">
        <f>IF(B28="X",IF(AN28="DA",IF(AW28&gt;24,IF(AZ28="NU",0,LEN(TRIM(V28))-LEN(SUBSTITUTE(V28,CHAR(44),""))+1),0),"-"),"")</f>
        <v>0</v>
      </c>
      <c r="AY28" s="176">
        <f>IF(B28="X",IF(AN28="DA",IF(AW28&gt;24,LEN(TRIM(V28))-LEN(SUBSTITUTE(V28,CHAR(44),""))+1,0),"-"),"")</f>
        <v>0</v>
      </c>
      <c r="BA28" s="176"/>
      <c r="BB28" s="176"/>
      <c r="BC28" s="176"/>
      <c r="BD28" s="176"/>
      <c r="BE28" s="175"/>
      <c r="BF28" s="177"/>
      <c r="BG28" s="177"/>
      <c r="BH28" s="175"/>
      <c r="BI28" s="177"/>
      <c r="BJ28" s="177"/>
      <c r="BK28" s="175"/>
      <c r="BL28" s="177"/>
      <c r="BM28" s="177"/>
      <c r="BN28" s="176"/>
      <c r="BO28" s="176"/>
    </row>
    <row r="29" spans="1:67" s="165" customFormat="1" ht="97.5" customHeight="1" thickBot="1" x14ac:dyDescent="0.3">
      <c r="A29" s="164">
        <v>13</v>
      </c>
      <c r="B29" s="165" t="s">
        <v>4</v>
      </c>
      <c r="C29" s="165" t="s">
        <v>94</v>
      </c>
      <c r="D29" s="166" t="s">
        <v>164</v>
      </c>
      <c r="E29" s="165">
        <v>137407</v>
      </c>
      <c r="F29" s="165" t="s">
        <v>165</v>
      </c>
      <c r="G29" s="165" t="s">
        <v>166</v>
      </c>
      <c r="H29" s="167">
        <v>385764.67</v>
      </c>
      <c r="I29" s="167">
        <v>714173.95</v>
      </c>
      <c r="J29" s="167">
        <v>385764.67</v>
      </c>
      <c r="K29" s="167">
        <v>714173.95</v>
      </c>
      <c r="L29" s="165" t="s">
        <v>94</v>
      </c>
      <c r="M29" s="165" t="s">
        <v>94</v>
      </c>
      <c r="N29" s="165" t="s">
        <v>167</v>
      </c>
      <c r="O29" s="168" t="s">
        <v>165</v>
      </c>
      <c r="P29" s="165" t="s">
        <v>94</v>
      </c>
      <c r="Q29" s="165" t="s">
        <v>94</v>
      </c>
      <c r="R29" s="165" t="s">
        <v>94</v>
      </c>
      <c r="S29" s="165" t="s">
        <v>94</v>
      </c>
      <c r="T29" s="165" t="s">
        <v>86</v>
      </c>
      <c r="U29" s="168" t="s">
        <v>146</v>
      </c>
      <c r="V29" s="165" t="s">
        <v>139</v>
      </c>
      <c r="W29" s="165" t="s">
        <v>94</v>
      </c>
      <c r="X29" s="169">
        <v>43389</v>
      </c>
      <c r="Y29" s="170">
        <v>0.46527777777777773</v>
      </c>
      <c r="Z29" s="169">
        <v>43389</v>
      </c>
      <c r="AA29" s="170">
        <v>0.58333333333333337</v>
      </c>
      <c r="AB29" s="165" t="s">
        <v>129</v>
      </c>
      <c r="AC29" s="165" t="s">
        <v>89</v>
      </c>
      <c r="AD29" s="165" t="s">
        <v>94</v>
      </c>
      <c r="AE29" s="171">
        <v>43389</v>
      </c>
      <c r="AF29" s="172">
        <v>0.46527777777777773</v>
      </c>
      <c r="AG29" s="171">
        <v>43389</v>
      </c>
      <c r="AH29" s="172">
        <v>0.57291666666666663</v>
      </c>
      <c r="AI29" s="171">
        <v>43389</v>
      </c>
      <c r="AJ29" s="172">
        <v>0.48125000000000001</v>
      </c>
      <c r="AK29" s="171">
        <v>43389</v>
      </c>
      <c r="AL29" s="172">
        <v>0.47152777777777777</v>
      </c>
      <c r="AM29" s="173" t="s">
        <v>168</v>
      </c>
      <c r="AN29" s="173" t="s">
        <v>85</v>
      </c>
      <c r="AO29" s="174"/>
      <c r="AP29" s="174"/>
      <c r="AQ29" s="175">
        <f>IF(B29="X",IF(AN29="","Afectat sau NU?",IF(AN29="DA",IF(((AK29+AL29)-(AE29+AF29))*24&lt;-720,"Neinformat",((AK29+AL29)-(AE29+AF29))*24),"Nu a fost afectat producator/consumator")),"")</f>
        <v>0.1499999999650754</v>
      </c>
      <c r="AR29" s="176">
        <f>IF(B29="X",IF(AN29="DA",IF(AQ29&lt;6,LEN(TRIM(V29))-LEN(SUBSTITUTE(V29,CHAR(44),""))+1,0),"-"),"")</f>
        <v>1</v>
      </c>
      <c r="AS29" s="176">
        <f>IF(B29="X",IF(AN29="DA",LEN(TRIM(V29))-LEN(SUBSTITUTE(V29,CHAR(44),""))+1,"-"),"")</f>
        <v>1</v>
      </c>
      <c r="AT29" s="175">
        <f>IF(B29="X",IF(AN29="","Afectat sau NU?",IF(AN29="DA",IF(((AI29+AJ29)-(AE29+AF29))*24&lt;-720,"Neinformat",((AI29+AJ29)-(AE29+AF29))*24),"Nu a fost afectat producator/consumator")),"")</f>
        <v>0.38333333318587393</v>
      </c>
      <c r="AU29" s="176">
        <f>IF(B29="X",IF(AN29="DA",IF(AT29&lt;6,LEN(TRIM(U29))-LEN(SUBSTITUTE(U29,CHAR(44),""))+1,0),"-"),"")</f>
        <v>16</v>
      </c>
      <c r="AV29" s="176">
        <f>IF(B29="X",IF(AN29="DA",LEN(TRIM(U29))-LEN(SUBSTITUTE(U29,CHAR(44),""))+1,"-"),"")</f>
        <v>16</v>
      </c>
      <c r="AW29" s="175">
        <f>IF(B29="X",IF(AN29="","Afectat sau NU?",IF(AN29="DA",((AG29+AH29)-(AE29+AF29))*24,"Nu a fost afectat producator/consumator")),"")</f>
        <v>2.5833333331975155</v>
      </c>
      <c r="AX29" s="176">
        <f>IF(B29="X",IF(AN29="DA",IF(AW29&gt;24,IF(AZ29="NU",0,LEN(TRIM(V29))-LEN(SUBSTITUTE(V29,CHAR(44),""))+1),0),"-"),"")</f>
        <v>0</v>
      </c>
      <c r="AY29" s="176">
        <f>IF(B29="X",IF(AN29="DA",IF(AW29&gt;24,LEN(TRIM(V29))-LEN(SUBSTITUTE(V29,CHAR(44),""))+1,0),"-"),"")</f>
        <v>0</v>
      </c>
      <c r="BA29" s="176"/>
      <c r="BB29" s="176"/>
      <c r="BC29" s="176"/>
      <c r="BD29" s="176"/>
      <c r="BE29" s="175"/>
      <c r="BF29" s="177"/>
      <c r="BG29" s="177"/>
      <c r="BH29" s="175"/>
      <c r="BI29" s="177"/>
      <c r="BJ29" s="177"/>
      <c r="BK29" s="175"/>
      <c r="BL29" s="177"/>
      <c r="BM29" s="177"/>
      <c r="BN29" s="176"/>
      <c r="BO29" s="176"/>
    </row>
    <row r="30" spans="1:67" s="113" customFormat="1" ht="12.75" customHeight="1" x14ac:dyDescent="0.25">
      <c r="C30" s="121"/>
      <c r="D30" s="121"/>
      <c r="H30" s="115"/>
      <c r="I30" s="122"/>
      <c r="J30" s="122"/>
      <c r="O30" s="112"/>
      <c r="U30" s="114"/>
      <c r="V30" s="123"/>
      <c r="X30" s="124"/>
      <c r="Y30" s="125"/>
      <c r="Z30" s="124"/>
      <c r="AA30" s="125"/>
      <c r="AE30" s="124"/>
      <c r="AF30" s="125"/>
      <c r="AG30" s="124"/>
      <c r="AH30" s="125"/>
      <c r="AI30" s="124"/>
      <c r="AJ30" s="125"/>
      <c r="AK30" s="124"/>
      <c r="AL30" s="125"/>
      <c r="AM30" s="126"/>
      <c r="AN30" s="126"/>
      <c r="AO30" s="116"/>
      <c r="AP30" s="117"/>
      <c r="AQ30" s="118"/>
      <c r="AR30" s="119"/>
      <c r="AS30" s="119"/>
      <c r="AT30" s="118"/>
      <c r="AU30" s="119"/>
      <c r="AV30" s="119"/>
      <c r="AW30" s="118"/>
      <c r="AX30" s="119"/>
      <c r="AY30" s="119"/>
      <c r="BA30" s="119"/>
      <c r="BB30" s="119"/>
      <c r="BC30" s="119"/>
      <c r="BD30" s="119"/>
      <c r="BE30" s="118"/>
      <c r="BF30" s="120"/>
      <c r="BG30" s="120"/>
      <c r="BH30" s="118"/>
      <c r="BI30" s="120"/>
      <c r="BJ30" s="120"/>
      <c r="BK30" s="118"/>
      <c r="BL30" s="120"/>
      <c r="BM30" s="120"/>
      <c r="BN30" s="119"/>
      <c r="BO30" s="119"/>
    </row>
    <row r="31" spans="1:67" s="113" customFormat="1" ht="12.75" customHeight="1" x14ac:dyDescent="0.25">
      <c r="C31" s="121"/>
      <c r="D31" s="121"/>
      <c r="H31" s="115"/>
      <c r="I31" s="122"/>
      <c r="J31" s="122"/>
      <c r="O31" s="112"/>
      <c r="U31" s="114"/>
      <c r="V31" s="123"/>
      <c r="X31" s="124"/>
      <c r="Y31" s="125"/>
      <c r="Z31" s="124"/>
      <c r="AA31" s="125"/>
      <c r="AE31" s="124"/>
      <c r="AF31" s="125"/>
      <c r="AG31" s="124"/>
      <c r="AH31" s="125"/>
      <c r="AI31" s="124"/>
      <c r="AJ31" s="125"/>
      <c r="AK31" s="124"/>
      <c r="AL31" s="125"/>
      <c r="AM31" s="126"/>
      <c r="AN31" s="126"/>
      <c r="AO31" s="116"/>
      <c r="AP31" s="117"/>
      <c r="AQ31" s="118"/>
      <c r="AR31" s="119"/>
      <c r="AS31" s="119"/>
      <c r="AT31" s="118"/>
      <c r="AU31" s="119"/>
      <c r="AV31" s="119"/>
      <c r="AW31" s="118"/>
      <c r="AX31" s="119"/>
      <c r="AY31" s="119"/>
      <c r="BA31" s="119"/>
      <c r="BB31" s="119"/>
      <c r="BC31" s="119"/>
      <c r="BD31" s="119"/>
      <c r="BE31" s="118"/>
      <c r="BF31" s="120"/>
      <c r="BG31" s="120"/>
      <c r="BH31" s="118"/>
      <c r="BI31" s="120"/>
      <c r="BJ31" s="120"/>
      <c r="BK31" s="118"/>
      <c r="BL31" s="120"/>
      <c r="BM31" s="120"/>
      <c r="BN31" s="119"/>
      <c r="BO31" s="119"/>
    </row>
    <row r="32" spans="1:67" s="113" customFormat="1" ht="15" x14ac:dyDescent="0.25">
      <c r="C32" s="121"/>
      <c r="D32" s="121"/>
      <c r="H32" s="115"/>
      <c r="I32" s="122"/>
      <c r="J32" s="122"/>
      <c r="O32" s="112"/>
      <c r="U32" s="114"/>
      <c r="V32" s="123"/>
      <c r="X32" s="124"/>
      <c r="Y32" s="125"/>
      <c r="Z32" s="124"/>
      <c r="AA32" s="125"/>
      <c r="AE32" s="124"/>
      <c r="AF32" s="125"/>
      <c r="AG32" s="124"/>
      <c r="AH32" s="125"/>
      <c r="AI32" s="124"/>
      <c r="AJ32" s="125"/>
      <c r="AK32" s="124"/>
      <c r="AL32" s="125"/>
      <c r="AM32" s="126"/>
      <c r="AN32" s="126"/>
      <c r="AO32" s="116"/>
      <c r="AP32" s="117"/>
      <c r="AQ32" s="118"/>
      <c r="AR32" s="119"/>
      <c r="AS32" s="119"/>
      <c r="AT32" s="118"/>
      <c r="AU32" s="119"/>
      <c r="AV32" s="119"/>
      <c r="AW32" s="118"/>
      <c r="AX32" s="119"/>
      <c r="AY32" s="119"/>
      <c r="BA32" s="119"/>
      <c r="BB32" s="119"/>
      <c r="BC32" s="119"/>
      <c r="BD32" s="119"/>
      <c r="BE32" s="118"/>
      <c r="BF32" s="120"/>
      <c r="BG32" s="120"/>
      <c r="BH32" s="118"/>
      <c r="BI32" s="120"/>
      <c r="BJ32" s="120"/>
      <c r="BK32" s="118"/>
      <c r="BL32" s="120"/>
      <c r="BM32" s="120"/>
      <c r="BN32" s="119"/>
      <c r="BO32" s="119"/>
    </row>
    <row r="33" spans="3:67" s="113" customFormat="1" ht="12.75" customHeight="1" x14ac:dyDescent="0.25">
      <c r="C33" s="121"/>
      <c r="D33" s="121"/>
      <c r="H33" s="115"/>
      <c r="I33" s="122"/>
      <c r="J33" s="122"/>
      <c r="O33" s="112"/>
      <c r="U33" s="114"/>
      <c r="V33" s="123"/>
      <c r="X33" s="124"/>
      <c r="Y33" s="125"/>
      <c r="Z33" s="124"/>
      <c r="AA33" s="125"/>
      <c r="AE33" s="124"/>
      <c r="AF33" s="125"/>
      <c r="AG33" s="124"/>
      <c r="AH33" s="125"/>
      <c r="AI33" s="124"/>
      <c r="AJ33" s="125"/>
      <c r="AK33" s="124"/>
      <c r="AL33" s="125"/>
      <c r="AM33" s="126"/>
      <c r="AN33" s="126"/>
      <c r="AO33" s="116"/>
      <c r="AP33" s="117"/>
      <c r="AQ33" s="118"/>
      <c r="AR33" s="119"/>
      <c r="AS33" s="119"/>
      <c r="AT33" s="118"/>
      <c r="AU33" s="119"/>
      <c r="AV33" s="119"/>
      <c r="AW33" s="118"/>
      <c r="AX33" s="119"/>
      <c r="AY33" s="119"/>
      <c r="BA33" s="119"/>
      <c r="BB33" s="119"/>
      <c r="BC33" s="119"/>
      <c r="BD33" s="119"/>
      <c r="BE33" s="118"/>
      <c r="BF33" s="120"/>
      <c r="BG33" s="120"/>
      <c r="BH33" s="118"/>
      <c r="BI33" s="120"/>
      <c r="BJ33" s="120"/>
      <c r="BK33" s="118"/>
      <c r="BL33" s="120"/>
      <c r="BM33" s="120"/>
      <c r="BN33" s="119"/>
      <c r="BO33" s="119"/>
    </row>
    <row r="34" spans="3:67" s="113" customFormat="1" ht="15" x14ac:dyDescent="0.25">
      <c r="C34" s="121"/>
      <c r="D34" s="121"/>
      <c r="H34" s="115"/>
      <c r="I34" s="122"/>
      <c r="J34" s="122"/>
      <c r="O34" s="112"/>
      <c r="U34" s="114"/>
      <c r="V34" s="123"/>
      <c r="X34" s="124"/>
      <c r="Y34" s="125"/>
      <c r="Z34" s="124"/>
      <c r="AA34" s="125"/>
      <c r="AE34" s="124"/>
      <c r="AF34" s="125"/>
      <c r="AG34" s="124"/>
      <c r="AH34" s="125"/>
      <c r="AI34" s="124"/>
      <c r="AJ34" s="125"/>
      <c r="AK34" s="124"/>
      <c r="AL34" s="125"/>
      <c r="AM34" s="126"/>
      <c r="AN34" s="126"/>
      <c r="AO34" s="116"/>
      <c r="AP34" s="117"/>
      <c r="AQ34" s="118"/>
      <c r="AR34" s="119"/>
      <c r="AS34" s="119"/>
      <c r="AT34" s="118"/>
      <c r="AU34" s="119"/>
      <c r="AV34" s="119"/>
      <c r="AW34" s="118"/>
      <c r="AX34" s="119"/>
      <c r="AY34" s="119"/>
      <c r="BA34" s="119"/>
      <c r="BB34" s="119"/>
      <c r="BC34" s="119"/>
      <c r="BD34" s="119"/>
      <c r="BE34" s="118"/>
      <c r="BF34" s="120"/>
      <c r="BG34" s="120"/>
      <c r="BH34" s="118"/>
      <c r="BI34" s="120"/>
      <c r="BJ34" s="120"/>
      <c r="BK34" s="118"/>
      <c r="BL34" s="120"/>
      <c r="BM34" s="120"/>
      <c r="BN34" s="119"/>
      <c r="BO34" s="119"/>
    </row>
    <row r="35" spans="3:67" s="113" customFormat="1" ht="15" x14ac:dyDescent="0.25">
      <c r="C35" s="121"/>
      <c r="D35" s="121"/>
      <c r="H35" s="115"/>
      <c r="I35" s="122"/>
      <c r="J35" s="122"/>
      <c r="O35" s="112"/>
      <c r="U35" s="114"/>
      <c r="V35" s="123"/>
      <c r="X35" s="124"/>
      <c r="Y35" s="125"/>
      <c r="Z35" s="124"/>
      <c r="AA35" s="125"/>
      <c r="AE35" s="124"/>
      <c r="AF35" s="125"/>
      <c r="AG35" s="124"/>
      <c r="AH35" s="125"/>
      <c r="AI35" s="124"/>
      <c r="AJ35" s="125"/>
      <c r="AK35" s="124"/>
      <c r="AL35" s="125"/>
      <c r="AM35" s="126"/>
      <c r="AN35" s="126"/>
      <c r="AO35" s="116"/>
      <c r="AP35" s="117"/>
      <c r="AQ35" s="118"/>
      <c r="AR35" s="119"/>
      <c r="AS35" s="119"/>
      <c r="AT35" s="118"/>
      <c r="AU35" s="119"/>
      <c r="AV35" s="119"/>
      <c r="AW35" s="118"/>
      <c r="AX35" s="119"/>
      <c r="AY35" s="119"/>
      <c r="BA35" s="119"/>
      <c r="BB35" s="119"/>
      <c r="BC35" s="119"/>
      <c r="BD35" s="119"/>
      <c r="BE35" s="118"/>
      <c r="BF35" s="120"/>
      <c r="BG35" s="120"/>
      <c r="BH35" s="118"/>
      <c r="BI35" s="120"/>
      <c r="BJ35" s="120"/>
      <c r="BK35" s="118"/>
      <c r="BL35" s="120"/>
      <c r="BM35" s="120"/>
      <c r="BN35" s="119"/>
      <c r="BO35" s="119"/>
    </row>
    <row r="36" spans="3:67" s="113" customFormat="1" ht="15" x14ac:dyDescent="0.25">
      <c r="C36" s="121"/>
      <c r="D36" s="121"/>
      <c r="H36" s="115"/>
      <c r="I36" s="122"/>
      <c r="J36" s="122"/>
      <c r="O36" s="112"/>
      <c r="U36" s="114"/>
      <c r="V36" s="123"/>
      <c r="X36" s="124"/>
      <c r="Y36" s="125"/>
      <c r="Z36" s="124"/>
      <c r="AA36" s="125"/>
      <c r="AE36" s="124"/>
      <c r="AF36" s="125"/>
      <c r="AG36" s="124"/>
      <c r="AH36" s="125"/>
      <c r="AI36" s="124"/>
      <c r="AJ36" s="125"/>
      <c r="AK36" s="124"/>
      <c r="AL36" s="125"/>
      <c r="AM36" s="126"/>
      <c r="AN36" s="126"/>
      <c r="AO36" s="116"/>
      <c r="AP36" s="117"/>
      <c r="AQ36" s="118"/>
      <c r="AR36" s="119"/>
      <c r="AS36" s="119"/>
      <c r="AT36" s="118"/>
      <c r="AU36" s="119"/>
      <c r="AV36" s="119"/>
      <c r="AW36" s="118"/>
      <c r="AX36" s="119"/>
      <c r="AY36" s="119"/>
      <c r="BA36" s="119"/>
      <c r="BB36" s="119"/>
      <c r="BC36" s="119"/>
      <c r="BD36" s="119"/>
      <c r="BE36" s="118"/>
      <c r="BF36" s="120"/>
      <c r="BG36" s="120"/>
      <c r="BH36" s="118"/>
      <c r="BI36" s="120"/>
      <c r="BJ36" s="120"/>
      <c r="BK36" s="118"/>
      <c r="BL36" s="120"/>
      <c r="BM36" s="120"/>
      <c r="BN36" s="119"/>
      <c r="BO36" s="119"/>
    </row>
    <row r="37" spans="3:67" s="113" customFormat="1" ht="15" x14ac:dyDescent="0.25">
      <c r="C37" s="121"/>
      <c r="D37" s="121"/>
      <c r="H37" s="115"/>
      <c r="I37" s="122"/>
      <c r="J37" s="122"/>
      <c r="O37" s="112"/>
      <c r="U37" s="114"/>
      <c r="V37" s="123"/>
      <c r="X37" s="124"/>
      <c r="Y37" s="125"/>
      <c r="Z37" s="124"/>
      <c r="AA37" s="125"/>
      <c r="AE37" s="124"/>
      <c r="AF37" s="125"/>
      <c r="AG37" s="124"/>
      <c r="AH37" s="125"/>
      <c r="AI37" s="124"/>
      <c r="AJ37" s="125"/>
      <c r="AK37" s="124"/>
      <c r="AL37" s="125"/>
      <c r="AM37" s="126"/>
      <c r="AN37" s="126"/>
      <c r="AO37" s="116"/>
      <c r="AP37" s="117"/>
      <c r="AQ37" s="118"/>
      <c r="AR37" s="119"/>
      <c r="AS37" s="119"/>
      <c r="AT37" s="118"/>
      <c r="AU37" s="119"/>
      <c r="AV37" s="119"/>
      <c r="AW37" s="118"/>
      <c r="AX37" s="119"/>
      <c r="AY37" s="119"/>
      <c r="BA37" s="119"/>
      <c r="BB37" s="119"/>
      <c r="BC37" s="119"/>
      <c r="BD37" s="119"/>
      <c r="BE37" s="118"/>
      <c r="BF37" s="120"/>
      <c r="BG37" s="120"/>
      <c r="BH37" s="118"/>
      <c r="BI37" s="120"/>
      <c r="BJ37" s="120"/>
      <c r="BK37" s="118"/>
      <c r="BL37" s="120"/>
      <c r="BM37" s="120"/>
      <c r="BN37" s="119"/>
      <c r="BO37" s="119"/>
    </row>
    <row r="38" spans="3:67" s="113" customFormat="1" ht="15" x14ac:dyDescent="0.25">
      <c r="C38" s="121"/>
      <c r="D38" s="121"/>
      <c r="H38" s="115"/>
      <c r="I38" s="122"/>
      <c r="J38" s="122"/>
      <c r="O38" s="112"/>
      <c r="U38" s="114"/>
      <c r="V38" s="123"/>
      <c r="X38" s="124"/>
      <c r="Y38" s="125"/>
      <c r="Z38" s="124"/>
      <c r="AA38" s="125"/>
      <c r="AE38" s="124"/>
      <c r="AF38" s="125"/>
      <c r="AG38" s="124"/>
      <c r="AH38" s="125"/>
      <c r="AI38" s="124"/>
      <c r="AJ38" s="125"/>
      <c r="AK38" s="124"/>
      <c r="AL38" s="125"/>
      <c r="AM38" s="126"/>
      <c r="AN38" s="126"/>
      <c r="AO38" s="116"/>
      <c r="AP38" s="117"/>
      <c r="AQ38" s="118"/>
      <c r="AR38" s="119"/>
      <c r="AS38" s="119"/>
      <c r="AT38" s="118"/>
      <c r="AU38" s="119"/>
      <c r="AV38" s="119"/>
      <c r="AW38" s="118"/>
      <c r="AX38" s="119"/>
      <c r="AY38" s="119"/>
      <c r="BA38" s="119"/>
      <c r="BB38" s="119"/>
      <c r="BC38" s="119"/>
      <c r="BD38" s="119"/>
      <c r="BE38" s="118"/>
      <c r="BF38" s="120"/>
      <c r="BG38" s="120"/>
      <c r="BH38" s="118"/>
      <c r="BI38" s="120"/>
      <c r="BJ38" s="120"/>
      <c r="BK38" s="118"/>
      <c r="BL38" s="120"/>
      <c r="BM38" s="120"/>
      <c r="BN38" s="119"/>
      <c r="BO38" s="119"/>
    </row>
    <row r="39" spans="3:67" s="113" customFormat="1" ht="15" x14ac:dyDescent="0.25">
      <c r="C39" s="121"/>
      <c r="D39" s="121"/>
      <c r="H39" s="115"/>
      <c r="I39" s="122"/>
      <c r="J39" s="122"/>
      <c r="O39" s="112"/>
      <c r="U39" s="114"/>
      <c r="V39" s="123"/>
      <c r="X39" s="124"/>
      <c r="Y39" s="125"/>
      <c r="Z39" s="124"/>
      <c r="AA39" s="125"/>
      <c r="AE39" s="124"/>
      <c r="AF39" s="125"/>
      <c r="AG39" s="124"/>
      <c r="AH39" s="125"/>
      <c r="AI39" s="124"/>
      <c r="AJ39" s="125"/>
      <c r="AK39" s="124"/>
      <c r="AL39" s="125"/>
      <c r="AM39" s="126"/>
      <c r="AN39" s="126"/>
      <c r="AO39" s="116"/>
      <c r="AP39" s="117"/>
      <c r="AQ39" s="118"/>
      <c r="AR39" s="119"/>
      <c r="AS39" s="119"/>
      <c r="AT39" s="118"/>
      <c r="AU39" s="119"/>
      <c r="AV39" s="119"/>
      <c r="AW39" s="118"/>
      <c r="AX39" s="119"/>
      <c r="AY39" s="119"/>
      <c r="BA39" s="119"/>
      <c r="BB39" s="119"/>
      <c r="BC39" s="119"/>
      <c r="BD39" s="119"/>
      <c r="BE39" s="118"/>
      <c r="BF39" s="120"/>
      <c r="BG39" s="120"/>
      <c r="BH39" s="118"/>
      <c r="BI39" s="120"/>
      <c r="BJ39" s="120"/>
      <c r="BK39" s="118"/>
      <c r="BL39" s="120"/>
      <c r="BM39" s="120"/>
      <c r="BN39" s="119"/>
      <c r="BO39" s="119"/>
    </row>
    <row r="40" spans="3:67" s="113" customFormat="1" ht="15" customHeight="1" x14ac:dyDescent="0.2">
      <c r="C40" s="128"/>
      <c r="D40" s="128"/>
      <c r="H40" s="115"/>
      <c r="I40" s="122"/>
      <c r="J40" s="122"/>
      <c r="O40" s="112"/>
      <c r="U40" s="114"/>
      <c r="V40" s="123"/>
      <c r="X40" s="124"/>
      <c r="Y40" s="125"/>
      <c r="Z40" s="124"/>
      <c r="AA40" s="125"/>
      <c r="AE40" s="124"/>
      <c r="AF40" s="125"/>
      <c r="AG40" s="124"/>
      <c r="AH40" s="125"/>
      <c r="AI40" s="124"/>
      <c r="AJ40" s="125"/>
      <c r="AK40" s="124"/>
      <c r="AL40" s="125"/>
      <c r="AM40" s="126"/>
      <c r="AN40" s="126"/>
      <c r="AO40" s="116"/>
      <c r="AP40" s="117"/>
      <c r="AQ40" s="118"/>
      <c r="AR40" s="119"/>
      <c r="AS40" s="119"/>
      <c r="AT40" s="118"/>
      <c r="AU40" s="119"/>
      <c r="AV40" s="119"/>
      <c r="AW40" s="118"/>
      <c r="AX40" s="119"/>
      <c r="AY40" s="119"/>
      <c r="BA40" s="119"/>
      <c r="BB40" s="119"/>
      <c r="BC40" s="119"/>
      <c r="BD40" s="119"/>
      <c r="BE40" s="118"/>
      <c r="BF40" s="120"/>
      <c r="BG40" s="120"/>
      <c r="BH40" s="118"/>
      <c r="BI40" s="120"/>
      <c r="BJ40" s="120"/>
      <c r="BK40" s="118"/>
      <c r="BL40" s="120"/>
      <c r="BM40" s="120"/>
      <c r="BN40" s="119"/>
      <c r="BO40" s="119"/>
    </row>
    <row r="41" spans="3:67" s="113" customFormat="1" ht="15" x14ac:dyDescent="0.25">
      <c r="C41" s="121"/>
      <c r="D41" s="127"/>
      <c r="H41" s="115"/>
      <c r="I41" s="122"/>
      <c r="J41" s="122"/>
      <c r="O41" s="112"/>
      <c r="U41" s="114"/>
      <c r="V41" s="123"/>
      <c r="X41" s="124"/>
      <c r="Y41" s="125"/>
      <c r="Z41" s="124"/>
      <c r="AA41" s="125"/>
      <c r="AE41" s="124"/>
      <c r="AF41" s="125"/>
      <c r="AG41" s="124"/>
      <c r="AH41" s="125"/>
      <c r="AI41" s="124"/>
      <c r="AJ41" s="125"/>
      <c r="AK41" s="124"/>
      <c r="AL41" s="125"/>
      <c r="AM41" s="126"/>
      <c r="AN41" s="126"/>
      <c r="AO41" s="116"/>
      <c r="AP41" s="117"/>
      <c r="AQ41" s="118"/>
      <c r="AR41" s="119"/>
      <c r="AS41" s="119"/>
      <c r="AT41" s="118"/>
      <c r="AU41" s="119"/>
      <c r="AV41" s="119"/>
      <c r="AW41" s="118"/>
      <c r="AX41" s="119"/>
      <c r="AY41" s="119"/>
      <c r="BA41" s="119"/>
      <c r="BB41" s="119"/>
      <c r="BC41" s="119"/>
      <c r="BD41" s="119"/>
      <c r="BE41" s="118"/>
      <c r="BF41" s="120"/>
      <c r="BG41" s="120"/>
      <c r="BH41" s="118"/>
      <c r="BI41" s="120"/>
      <c r="BJ41" s="120"/>
      <c r="BK41" s="118"/>
      <c r="BL41" s="120"/>
      <c r="BM41" s="120"/>
      <c r="BN41" s="119"/>
      <c r="BO41" s="119"/>
    </row>
    <row r="42" spans="3:67" s="113" customFormat="1" ht="15" x14ac:dyDescent="0.25">
      <c r="C42" s="127"/>
      <c r="D42" s="127"/>
      <c r="H42" s="115"/>
      <c r="I42" s="115"/>
      <c r="O42" s="112"/>
      <c r="U42" s="114"/>
      <c r="V42" s="123"/>
      <c r="X42" s="124"/>
      <c r="Y42" s="125"/>
      <c r="Z42" s="124"/>
      <c r="AA42" s="125"/>
      <c r="AE42" s="124"/>
      <c r="AF42" s="125"/>
      <c r="AG42" s="124"/>
      <c r="AH42" s="125"/>
      <c r="AI42" s="124"/>
      <c r="AJ42" s="125"/>
      <c r="AK42" s="124"/>
      <c r="AL42" s="125"/>
      <c r="AM42" s="126"/>
      <c r="AN42" s="126"/>
      <c r="AO42" s="116"/>
      <c r="AP42" s="117"/>
      <c r="AQ42" s="118"/>
      <c r="AR42" s="119"/>
      <c r="AS42" s="119"/>
      <c r="AT42" s="118"/>
      <c r="AU42" s="119"/>
      <c r="AV42" s="119"/>
      <c r="AW42" s="118"/>
      <c r="AX42" s="119"/>
      <c r="AY42" s="119"/>
      <c r="BA42" s="119"/>
      <c r="BB42" s="119"/>
      <c r="BC42" s="119"/>
      <c r="BD42" s="119"/>
      <c r="BE42" s="118"/>
      <c r="BF42" s="120"/>
      <c r="BG42" s="120"/>
      <c r="BH42" s="118"/>
      <c r="BI42" s="120"/>
      <c r="BJ42" s="120"/>
      <c r="BK42" s="118"/>
      <c r="BL42" s="120"/>
      <c r="BM42" s="120"/>
      <c r="BN42" s="119"/>
      <c r="BO42" s="119"/>
    </row>
    <row r="43" spans="3:67" s="113" customFormat="1" ht="15" x14ac:dyDescent="0.25">
      <c r="C43" s="127"/>
      <c r="D43" s="127"/>
      <c r="H43" s="115"/>
      <c r="I43" s="115"/>
      <c r="O43" s="112"/>
      <c r="U43" s="114"/>
      <c r="V43" s="123"/>
      <c r="X43" s="124"/>
      <c r="Y43" s="125"/>
      <c r="Z43" s="124"/>
      <c r="AA43" s="125"/>
      <c r="AE43" s="124"/>
      <c r="AF43" s="125"/>
      <c r="AG43" s="124"/>
      <c r="AH43" s="125"/>
      <c r="AI43" s="124"/>
      <c r="AJ43" s="125"/>
      <c r="AK43" s="124"/>
      <c r="AL43" s="125"/>
      <c r="AM43" s="126"/>
      <c r="AN43" s="126"/>
      <c r="AO43" s="116"/>
      <c r="AP43" s="117"/>
      <c r="AQ43" s="118"/>
      <c r="AR43" s="119"/>
      <c r="AS43" s="119"/>
      <c r="AT43" s="118"/>
      <c r="AU43" s="119"/>
      <c r="AV43" s="119"/>
      <c r="AW43" s="118"/>
      <c r="AX43" s="119"/>
      <c r="AY43" s="119"/>
      <c r="BA43" s="119"/>
      <c r="BB43" s="119"/>
      <c r="BC43" s="119"/>
      <c r="BD43" s="119"/>
      <c r="BE43" s="118"/>
      <c r="BF43" s="120"/>
      <c r="BG43" s="120"/>
      <c r="BH43" s="118"/>
      <c r="BI43" s="120"/>
      <c r="BJ43" s="120"/>
      <c r="BK43" s="118"/>
      <c r="BL43" s="120"/>
      <c r="BM43" s="120"/>
      <c r="BN43" s="119"/>
      <c r="BO43" s="119"/>
    </row>
    <row r="44" spans="3:67" s="113" customFormat="1" ht="15" x14ac:dyDescent="0.25">
      <c r="C44" s="127"/>
      <c r="D44" s="127"/>
      <c r="H44" s="115"/>
      <c r="I44" s="115"/>
      <c r="O44" s="112"/>
      <c r="U44" s="114"/>
      <c r="V44" s="123"/>
      <c r="X44" s="124"/>
      <c r="Y44" s="125"/>
      <c r="Z44" s="124"/>
      <c r="AA44" s="125"/>
      <c r="AE44" s="124"/>
      <c r="AF44" s="125"/>
      <c r="AG44" s="124"/>
      <c r="AH44" s="125"/>
      <c r="AI44" s="124"/>
      <c r="AJ44" s="125"/>
      <c r="AK44" s="124"/>
      <c r="AL44" s="125"/>
      <c r="AM44" s="126"/>
      <c r="AN44" s="126"/>
      <c r="AO44" s="116"/>
      <c r="AP44" s="117"/>
      <c r="AQ44" s="118"/>
      <c r="AR44" s="119"/>
      <c r="AS44" s="119"/>
      <c r="AT44" s="118"/>
      <c r="AU44" s="119"/>
      <c r="AV44" s="119"/>
      <c r="AW44" s="118"/>
      <c r="AX44" s="119"/>
      <c r="AY44" s="119"/>
      <c r="BA44" s="119"/>
      <c r="BB44" s="119"/>
      <c r="BC44" s="119"/>
      <c r="BD44" s="119"/>
      <c r="BE44" s="118"/>
      <c r="BF44" s="120"/>
      <c r="BG44" s="120"/>
      <c r="BH44" s="118"/>
      <c r="BI44" s="120"/>
      <c r="BJ44" s="120"/>
      <c r="BK44" s="118"/>
      <c r="BL44" s="120"/>
      <c r="BM44" s="120"/>
      <c r="BN44" s="119"/>
      <c r="BO44" s="119"/>
    </row>
    <row r="45" spans="3:67" s="113" customFormat="1" ht="15" x14ac:dyDescent="0.25">
      <c r="C45" s="127"/>
      <c r="D45" s="127"/>
      <c r="H45" s="115"/>
      <c r="I45" s="115"/>
      <c r="O45" s="112"/>
      <c r="U45" s="114"/>
      <c r="V45" s="123"/>
      <c r="X45" s="124"/>
      <c r="Y45" s="125"/>
      <c r="Z45" s="124"/>
      <c r="AA45" s="125"/>
      <c r="AE45" s="124"/>
      <c r="AF45" s="125"/>
      <c r="AG45" s="124"/>
      <c r="AH45" s="125"/>
      <c r="AI45" s="124"/>
      <c r="AJ45" s="125"/>
      <c r="AK45" s="124"/>
      <c r="AL45" s="125"/>
      <c r="AM45" s="126"/>
      <c r="AN45" s="126"/>
      <c r="AO45" s="116"/>
      <c r="AP45" s="117"/>
      <c r="AQ45" s="118"/>
      <c r="AR45" s="119"/>
      <c r="AS45" s="119"/>
      <c r="AT45" s="118"/>
      <c r="AU45" s="119"/>
      <c r="AV45" s="119"/>
      <c r="AW45" s="118"/>
      <c r="AX45" s="119"/>
      <c r="AY45" s="119"/>
      <c r="BA45" s="119"/>
      <c r="BB45" s="119"/>
      <c r="BC45" s="119"/>
      <c r="BD45" s="119"/>
      <c r="BE45" s="118"/>
      <c r="BF45" s="120"/>
      <c r="BG45" s="120"/>
      <c r="BH45" s="118"/>
      <c r="BI45" s="120"/>
      <c r="BJ45" s="120"/>
      <c r="BK45" s="118"/>
      <c r="BL45" s="120"/>
      <c r="BM45" s="120"/>
      <c r="BN45" s="119"/>
      <c r="BO45" s="119"/>
    </row>
    <row r="46" spans="3:67" s="113" customFormat="1" x14ac:dyDescent="0.25">
      <c r="D46" s="114"/>
      <c r="H46" s="115"/>
      <c r="I46" s="115"/>
      <c r="O46" s="112"/>
      <c r="U46" s="114"/>
      <c r="V46" s="123"/>
      <c r="X46" s="124"/>
      <c r="Y46" s="125"/>
      <c r="Z46" s="124"/>
      <c r="AA46" s="125"/>
      <c r="AE46" s="124"/>
      <c r="AF46" s="125"/>
      <c r="AG46" s="124"/>
      <c r="AH46" s="125"/>
      <c r="AI46" s="124"/>
      <c r="AJ46" s="125"/>
      <c r="AK46" s="124"/>
      <c r="AL46" s="125"/>
      <c r="AM46" s="126"/>
      <c r="AN46" s="126"/>
      <c r="AO46" s="116"/>
      <c r="AP46" s="117"/>
      <c r="AQ46" s="118"/>
      <c r="AR46" s="119"/>
      <c r="AS46" s="119"/>
      <c r="AT46" s="118"/>
      <c r="AU46" s="119"/>
      <c r="AV46" s="119"/>
      <c r="AW46" s="118"/>
      <c r="AX46" s="119"/>
      <c r="AY46" s="119"/>
      <c r="BA46" s="119"/>
      <c r="BB46" s="119"/>
      <c r="BC46" s="119"/>
      <c r="BD46" s="119"/>
      <c r="BE46" s="118"/>
      <c r="BF46" s="120"/>
      <c r="BG46" s="120"/>
      <c r="BH46" s="118"/>
      <c r="BI46" s="120"/>
      <c r="BJ46" s="120"/>
      <c r="BK46" s="118"/>
      <c r="BL46" s="120"/>
      <c r="BM46" s="120"/>
      <c r="BN46" s="119"/>
      <c r="BO46" s="119"/>
    </row>
  </sheetData>
  <sheetProtection selectLockedCells="1" autoFilter="0" selectUnlockedCells="1"/>
  <autoFilter ref="A14:BU16"/>
  <sortState ref="I326:J349">
    <sortCondition ref="I326"/>
  </sortState>
  <mergeCells count="72">
    <mergeCell ref="U15:V15"/>
    <mergeCell ref="AL13:AL14"/>
    <mergeCell ref="AI11:AJ12"/>
    <mergeCell ref="AK11:AL12"/>
    <mergeCell ref="AI13:AI14"/>
    <mergeCell ref="AJ13:AJ14"/>
    <mergeCell ref="AK13:AK14"/>
    <mergeCell ref="AD11:AD14"/>
    <mergeCell ref="AB11:AB14"/>
    <mergeCell ref="X13:X14"/>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AN11:AN14"/>
    <mergeCell ref="L11:S11"/>
    <mergeCell ref="P13:Q13"/>
    <mergeCell ref="T11:T14"/>
    <mergeCell ref="U11:V13"/>
    <mergeCell ref="AM11:AM14"/>
    <mergeCell ref="N13:O13"/>
    <mergeCell ref="L13:M13"/>
    <mergeCell ref="E11:K11"/>
    <mergeCell ref="AE11:AF12"/>
    <mergeCell ref="AG11:AH12"/>
    <mergeCell ref="AE13:AE14"/>
    <mergeCell ref="AF13:AF14"/>
    <mergeCell ref="AG13:AG14"/>
    <mergeCell ref="AH13:AH14"/>
    <mergeCell ref="G12:G14"/>
    <mergeCell ref="F12:F14"/>
    <mergeCell ref="E12:E14"/>
    <mergeCell ref="J12:K13"/>
    <mergeCell ref="L12:O12"/>
    <mergeCell ref="AO11:AO14"/>
    <mergeCell ref="BE10:BG10"/>
    <mergeCell ref="BH10:BJ10"/>
    <mergeCell ref="BE11:BE14"/>
    <mergeCell ref="BF11:BF14"/>
    <mergeCell ref="BG11:BG14"/>
    <mergeCell ref="BH11:BH14"/>
    <mergeCell ref="BI11:BI14"/>
    <mergeCell ref="BJ11:BJ14"/>
    <mergeCell ref="AZ11:AZ14"/>
    <mergeCell ref="AQ11:AQ14"/>
    <mergeCell ref="AR11:AR14"/>
    <mergeCell ref="AS11:AS14"/>
    <mergeCell ref="AT11:AT14"/>
    <mergeCell ref="AW11:AW14"/>
    <mergeCell ref="AX11:AX14"/>
    <mergeCell ref="AQ9:AZ9"/>
    <mergeCell ref="BE9:BM9"/>
    <mergeCell ref="BK11:BK14"/>
    <mergeCell ref="BL11:BL14"/>
    <mergeCell ref="BM11:BM14"/>
    <mergeCell ref="AY11:AY14"/>
    <mergeCell ref="AQ10:AS10"/>
    <mergeCell ref="AT10:AV10"/>
    <mergeCell ref="AU11:AU14"/>
    <mergeCell ref="AV11:AV14"/>
  </mergeCells>
  <conditionalFormatting sqref="AQ8:AY8 BE8:BM8 BE9 BE10:BM14 BE15:BO15 AQ10:AY17 BN17:BO17 BE30:BO1048576 AQ24:AY24 AQ30:AY1048576">
    <cfRule type="expression" dxfId="82" priority="224">
      <formula>_xlfn.ISFORMULA(AQ8)</formula>
    </cfRule>
  </conditionalFormatting>
  <conditionalFormatting sqref="AQ9 AZ8 AZ10:AZ17 AZ30:AZ1048576">
    <cfRule type="expression" dxfId="81" priority="223">
      <formula>IF(AND(ISNUMBER($AW8),$AW8&gt;24),1,0)</formula>
    </cfRule>
  </conditionalFormatting>
  <conditionalFormatting sqref="AT8 AW8 AQ8 AQ10:AQ17 AW10:AW17 AT10:AT17 BE8:BE17 BH8:BH17 BK8:BK17 BE30:BE1048576 BH30:BH1048576 BK30:BK1048576 AT24 AW24 AQ24 AQ30:AQ1048576 AW30:AW1048576 AT30:AT1048576">
    <cfRule type="containsText" dxfId="80" priority="221" operator="containsText" text="Afectat sau NU?">
      <formula>NOT(ISERROR(SEARCH("Afectat sau NU?",AQ8)))</formula>
    </cfRule>
  </conditionalFormatting>
  <conditionalFormatting sqref="A8:AD11 A12:AC14 A41:B45 E17:H17 L17:AD17 A15:AD16 A17 K30:AD41 E30:H41 A30:A40 A46:C1048576 E42:AD1048576">
    <cfRule type="expression" dxfId="79" priority="220">
      <formula>IF(LEFT($AC8,9)="Efectuată",1,0)</formula>
    </cfRule>
  </conditionalFormatting>
  <conditionalFormatting sqref="D46:D1048576">
    <cfRule type="expression" dxfId="78" priority="227">
      <formula>IF(LEFT($AC50,9)="Efectuată",1,0)</formula>
    </cfRule>
  </conditionalFormatting>
  <conditionalFormatting sqref="BE16:BO16 BE17:BM17">
    <cfRule type="expression" dxfId="77" priority="182">
      <formula>_xlfn.ISFORMULA(BE16)</formula>
    </cfRule>
  </conditionalFormatting>
  <conditionalFormatting sqref="B17:D17">
    <cfRule type="expression" dxfId="76" priority="180">
      <formula>IF(LEFT($AC17,9)="Efectuată",1,0)</formula>
    </cfRule>
  </conditionalFormatting>
  <conditionalFormatting sqref="I17">
    <cfRule type="expression" dxfId="75" priority="173">
      <formula>IF(LEFT($AC17,9)="Efectuată",1,0)</formula>
    </cfRule>
  </conditionalFormatting>
  <conditionalFormatting sqref="J17">
    <cfRule type="expression" dxfId="74" priority="171">
      <formula>IF(LEFT($AC17,9)="Efectuată",1,0)</formula>
    </cfRule>
  </conditionalFormatting>
  <conditionalFormatting sqref="AQ19:AY22">
    <cfRule type="expression" dxfId="73" priority="163">
      <formula>_xlfn.ISFORMULA(AQ19)</formula>
    </cfRule>
  </conditionalFormatting>
  <conditionalFormatting sqref="AZ19">
    <cfRule type="expression" dxfId="72" priority="162">
      <formula>IF(AND(ISNUMBER($AW19),$AW19&gt;24),1,0)</formula>
    </cfRule>
  </conditionalFormatting>
  <conditionalFormatting sqref="BE19:BE20 BH19:BH20 BK19:BK20 AQ19:AQ22 AW19:AW22 AT19:AT22">
    <cfRule type="containsText" dxfId="71" priority="161" operator="containsText" text="Afectat sau NU?">
      <formula>NOT(ISERROR(SEARCH("Afectat sau NU?",AQ19)))</formula>
    </cfRule>
  </conditionalFormatting>
  <conditionalFormatting sqref="A19:AD19">
    <cfRule type="expression" dxfId="70" priority="160">
      <formula>IF(LEFT($AC19,9)="Efectuată",1,0)</formula>
    </cfRule>
  </conditionalFormatting>
  <conditionalFormatting sqref="BE19:BO19 BE20:BM20">
    <cfRule type="expression" dxfId="69" priority="159">
      <formula>_xlfn.ISFORMULA(BE19)</formula>
    </cfRule>
  </conditionalFormatting>
  <conditionalFormatting sqref="AQ18:AY18">
    <cfRule type="expression" dxfId="68" priority="150">
      <formula>_xlfn.ISFORMULA(AQ18)</formula>
    </cfRule>
  </conditionalFormatting>
  <conditionalFormatting sqref="AZ18">
    <cfRule type="expression" dxfId="67" priority="149">
      <formula>IF(AND(ISNUMBER($AW18),$AW18&gt;24),1,0)</formula>
    </cfRule>
  </conditionalFormatting>
  <conditionalFormatting sqref="AQ18 AW18 AT18 BE18 BH18 BK18">
    <cfRule type="containsText" dxfId="66" priority="148" operator="containsText" text="Afectat sau NU?">
      <formula>NOT(ISERROR(SEARCH("Afectat sau NU?",AQ18)))</formula>
    </cfRule>
  </conditionalFormatting>
  <conditionalFormatting sqref="A18:AD18">
    <cfRule type="expression" dxfId="65" priority="147">
      <formula>IF(LEFT($AC18,9)="Efectuată",1,0)</formula>
    </cfRule>
  </conditionalFormatting>
  <conditionalFormatting sqref="BE18:BO18">
    <cfRule type="expression" dxfId="64" priority="146">
      <formula>_xlfn.ISFORMULA(BE18)</formula>
    </cfRule>
  </conditionalFormatting>
  <conditionalFormatting sqref="AZ20">
    <cfRule type="expression" dxfId="63" priority="139">
      <formula>IF(AND(ISNUMBER($AW20),$AW20&gt;24),1,0)</formula>
    </cfRule>
  </conditionalFormatting>
  <conditionalFormatting sqref="A20:AD20">
    <cfRule type="expression" dxfId="62" priority="137">
      <formula>IF(LEFT($AC20,9)="Efectuată",1,0)</formula>
    </cfRule>
  </conditionalFormatting>
  <conditionalFormatting sqref="BN20:BO20">
    <cfRule type="expression" dxfId="61" priority="136">
      <formula>_xlfn.ISFORMULA(BN20)</formula>
    </cfRule>
  </conditionalFormatting>
  <conditionalFormatting sqref="K17">
    <cfRule type="expression" dxfId="60" priority="135">
      <formula>IF(LEFT($AC17,9)="Efectuată",1,0)</formula>
    </cfRule>
  </conditionalFormatting>
  <conditionalFormatting sqref="BE24 BH24 BK24">
    <cfRule type="containsText" dxfId="59" priority="127" operator="containsText" text="Afectat sau NU?">
      <formula>NOT(ISERROR(SEARCH("Afectat sau NU?",BE24)))</formula>
    </cfRule>
  </conditionalFormatting>
  <conditionalFormatting sqref="BE24:BM24">
    <cfRule type="expression" dxfId="58" priority="126">
      <formula>_xlfn.ISFORMULA(BE24)</formula>
    </cfRule>
  </conditionalFormatting>
  <conditionalFormatting sqref="AZ24">
    <cfRule type="expression" dxfId="57" priority="125">
      <formula>IF(AND(ISNUMBER($AW24),$AW24&gt;24),1,0)</formula>
    </cfRule>
  </conditionalFormatting>
  <conditionalFormatting sqref="B24:AD24">
    <cfRule type="expression" dxfId="56" priority="124">
      <formula>IF(LEFT($AC24,9)="Efectuată",1,0)</formula>
    </cfRule>
  </conditionalFormatting>
  <conditionalFormatting sqref="BN24:BO24">
    <cfRule type="expression" dxfId="55" priority="123">
      <formula>_xlfn.ISFORMULA(BN24)</formula>
    </cfRule>
  </conditionalFormatting>
  <conditionalFormatting sqref="BE21 BH21 BK21">
    <cfRule type="containsText" dxfId="54" priority="96" operator="containsText" text="Afectat sau NU?">
      <formula>NOT(ISERROR(SEARCH("Afectat sau NU?",BE21)))</formula>
    </cfRule>
  </conditionalFormatting>
  <conditionalFormatting sqref="BE21:BM21">
    <cfRule type="expression" dxfId="53" priority="95">
      <formula>_xlfn.ISFORMULA(BE21)</formula>
    </cfRule>
  </conditionalFormatting>
  <conditionalFormatting sqref="AZ21">
    <cfRule type="expression" dxfId="52" priority="94">
      <formula>IF(AND(ISNUMBER($AW21),$AW21&gt;24),1,0)</formula>
    </cfRule>
  </conditionalFormatting>
  <conditionalFormatting sqref="A21:AD21">
    <cfRule type="expression" dxfId="51" priority="93">
      <formula>IF(LEFT($AC21,9)="Efectuată",1,0)</formula>
    </cfRule>
  </conditionalFormatting>
  <conditionalFormatting sqref="BN21:BO21">
    <cfRule type="expression" dxfId="50" priority="92">
      <formula>_xlfn.ISFORMULA(BN21)</formula>
    </cfRule>
  </conditionalFormatting>
  <conditionalFormatting sqref="BE22 BH22 BK22">
    <cfRule type="containsText" dxfId="49" priority="78" operator="containsText" text="Afectat sau NU?">
      <formula>NOT(ISERROR(SEARCH("Afectat sau NU?",BE22)))</formula>
    </cfRule>
  </conditionalFormatting>
  <conditionalFormatting sqref="BE22:BM22">
    <cfRule type="expression" dxfId="48" priority="77">
      <formula>_xlfn.ISFORMULA(BE22)</formula>
    </cfRule>
  </conditionalFormatting>
  <conditionalFormatting sqref="AZ22">
    <cfRule type="expression" dxfId="47" priority="76">
      <formula>IF(AND(ISNUMBER($AW22),$AW22&gt;24),1,0)</formula>
    </cfRule>
  </conditionalFormatting>
  <conditionalFormatting sqref="A22:AD22">
    <cfRule type="expression" dxfId="46" priority="75">
      <formula>IF(LEFT($AC22,9)="Efectuată",1,0)</formula>
    </cfRule>
  </conditionalFormatting>
  <conditionalFormatting sqref="BN22:BO22">
    <cfRule type="expression" dxfId="45" priority="74">
      <formula>_xlfn.ISFORMULA(BN22)</formula>
    </cfRule>
  </conditionalFormatting>
  <conditionalFormatting sqref="AQ23:AY23 BN23:BO23">
    <cfRule type="expression" dxfId="44" priority="73">
      <formula>_xlfn.ISFORMULA(AQ23)</formula>
    </cfRule>
  </conditionalFormatting>
  <conditionalFormatting sqref="AZ23">
    <cfRule type="expression" dxfId="43" priority="72">
      <formula>IF(AND(ISNUMBER($AW23),$AW23&gt;24),1,0)</formula>
    </cfRule>
  </conditionalFormatting>
  <conditionalFormatting sqref="AQ23 AW23 AT23 BE23 BH23 BK23">
    <cfRule type="containsText" dxfId="42" priority="71" operator="containsText" text="Afectat sau NU?">
      <formula>NOT(ISERROR(SEARCH("Afectat sau NU?",AQ23)))</formula>
    </cfRule>
  </conditionalFormatting>
  <conditionalFormatting sqref="E23:H23 L23:AD23 A23:A24">
    <cfRule type="expression" dxfId="41" priority="70">
      <formula>IF(LEFT($AC23,9)="Efectuată",1,0)</formula>
    </cfRule>
  </conditionalFormatting>
  <conditionalFormatting sqref="BE23:BM23">
    <cfRule type="expression" dxfId="40" priority="69">
      <formula>_xlfn.ISFORMULA(BE23)</formula>
    </cfRule>
  </conditionalFormatting>
  <conditionalFormatting sqref="B23:D23">
    <cfRule type="expression" dxfId="39" priority="68">
      <formula>IF(LEFT($AC23,9)="Efectuată",1,0)</formula>
    </cfRule>
  </conditionalFormatting>
  <conditionalFormatting sqref="I23">
    <cfRule type="expression" dxfId="38" priority="67">
      <formula>IF(LEFT($AC23,9)="Efectuată",1,0)</formula>
    </cfRule>
  </conditionalFormatting>
  <conditionalFormatting sqref="J23">
    <cfRule type="expression" dxfId="37" priority="66">
      <formula>IF(LEFT($AC23,9)="Efectuată",1,0)</formula>
    </cfRule>
  </conditionalFormatting>
  <conditionalFormatting sqref="K23">
    <cfRule type="expression" dxfId="36" priority="65">
      <formula>IF(LEFT($AC23,9)="Efectuată",1,0)</formula>
    </cfRule>
  </conditionalFormatting>
  <conditionalFormatting sqref="AQ25:AY25">
    <cfRule type="expression" dxfId="35" priority="64">
      <formula>_xlfn.ISFORMULA(AQ25)</formula>
    </cfRule>
  </conditionalFormatting>
  <conditionalFormatting sqref="AT25 AW25 AQ25">
    <cfRule type="containsText" dxfId="34" priority="63" operator="containsText" text="Afectat sau NU?">
      <formula>NOT(ISERROR(SEARCH("Afectat sau NU?",AQ25)))</formula>
    </cfRule>
  </conditionalFormatting>
  <conditionalFormatting sqref="BE25 BH25 BK25">
    <cfRule type="containsText" dxfId="33" priority="62" operator="containsText" text="Afectat sau NU?">
      <formula>NOT(ISERROR(SEARCH("Afectat sau NU?",BE25)))</formula>
    </cfRule>
  </conditionalFormatting>
  <conditionalFormatting sqref="BE25:BM25">
    <cfRule type="expression" dxfId="32" priority="61">
      <formula>_xlfn.ISFORMULA(BE25)</formula>
    </cfRule>
  </conditionalFormatting>
  <conditionalFormatting sqref="AZ25">
    <cfRule type="expression" dxfId="31" priority="60">
      <formula>IF(AND(ISNUMBER($AW25),$AW25&gt;24),1,0)</formula>
    </cfRule>
  </conditionalFormatting>
  <conditionalFormatting sqref="B25:AD25">
    <cfRule type="expression" dxfId="30" priority="59">
      <formula>IF(LEFT($AC25,9)="Efectuată",1,0)</formula>
    </cfRule>
  </conditionalFormatting>
  <conditionalFormatting sqref="BN25:BO25">
    <cfRule type="expression" dxfId="29" priority="58">
      <formula>_xlfn.ISFORMULA(BN25)</formula>
    </cfRule>
  </conditionalFormatting>
  <conditionalFormatting sqref="A25">
    <cfRule type="expression" dxfId="28" priority="57">
      <formula>IF(LEFT($AC25,9)="Efectuată",1,0)</formula>
    </cfRule>
  </conditionalFormatting>
  <conditionalFormatting sqref="AQ26:AY28">
    <cfRule type="expression" dxfId="27" priority="48">
      <formula>_xlfn.ISFORMULA(AQ26)</formula>
    </cfRule>
  </conditionalFormatting>
  <conditionalFormatting sqref="AT26:AT28 AW26:AW28 AQ26:AQ28">
    <cfRule type="containsText" dxfId="26" priority="47" operator="containsText" text="Afectat sau NU?">
      <formula>NOT(ISERROR(SEARCH("Afectat sau NU?",AQ26)))</formula>
    </cfRule>
  </conditionalFormatting>
  <conditionalFormatting sqref="BE26 BH26 BK26">
    <cfRule type="containsText" dxfId="25" priority="46" operator="containsText" text="Afectat sau NU?">
      <formula>NOT(ISERROR(SEARCH("Afectat sau NU?",BE26)))</formula>
    </cfRule>
  </conditionalFormatting>
  <conditionalFormatting sqref="BE26:BM26">
    <cfRule type="expression" dxfId="24" priority="45">
      <formula>_xlfn.ISFORMULA(BE26)</formula>
    </cfRule>
  </conditionalFormatting>
  <conditionalFormatting sqref="AZ26">
    <cfRule type="expression" dxfId="23" priority="44">
      <formula>IF(AND(ISNUMBER($AW26),$AW26&gt;24),1,0)</formula>
    </cfRule>
  </conditionalFormatting>
  <conditionalFormatting sqref="B26:AD26">
    <cfRule type="expression" dxfId="22" priority="43">
      <formula>IF(LEFT($AC26,9)="Efectuată",1,0)</formula>
    </cfRule>
  </conditionalFormatting>
  <conditionalFormatting sqref="BN26:BO26">
    <cfRule type="expression" dxfId="21" priority="42">
      <formula>_xlfn.ISFORMULA(BN26)</formula>
    </cfRule>
  </conditionalFormatting>
  <conditionalFormatting sqref="A26">
    <cfRule type="expression" dxfId="20" priority="41">
      <formula>IF(LEFT($AC26,9)="Efectuată",1,0)</formula>
    </cfRule>
  </conditionalFormatting>
  <conditionalFormatting sqref="BE27 BH27 BK27">
    <cfRule type="containsText" dxfId="19" priority="38" operator="containsText" text="Afectat sau NU?">
      <formula>NOT(ISERROR(SEARCH("Afectat sau NU?",BE27)))</formula>
    </cfRule>
  </conditionalFormatting>
  <conditionalFormatting sqref="BE27:BM27">
    <cfRule type="expression" dxfId="18" priority="37">
      <formula>_xlfn.ISFORMULA(BE27)</formula>
    </cfRule>
  </conditionalFormatting>
  <conditionalFormatting sqref="AZ27">
    <cfRule type="expression" dxfId="17" priority="36">
      <formula>IF(AND(ISNUMBER($AW27),$AW27&gt;24),1,0)</formula>
    </cfRule>
  </conditionalFormatting>
  <conditionalFormatting sqref="B27:AD27">
    <cfRule type="expression" dxfId="16" priority="35">
      <formula>IF(LEFT($AC27,9)="Efectuată",1,0)</formula>
    </cfRule>
  </conditionalFormatting>
  <conditionalFormatting sqref="BN27:BO27">
    <cfRule type="expression" dxfId="15" priority="34">
      <formula>_xlfn.ISFORMULA(BN27)</formula>
    </cfRule>
  </conditionalFormatting>
  <conditionalFormatting sqref="A27">
    <cfRule type="expression" dxfId="14" priority="33">
      <formula>IF(LEFT($AC27,9)="Efectuată",1,0)</formula>
    </cfRule>
  </conditionalFormatting>
  <conditionalFormatting sqref="BE28 BH28 BK28">
    <cfRule type="containsText" dxfId="13" priority="30" operator="containsText" text="Afectat sau NU?">
      <formula>NOT(ISERROR(SEARCH("Afectat sau NU?",BE28)))</formula>
    </cfRule>
  </conditionalFormatting>
  <conditionalFormatting sqref="BE28:BM28">
    <cfRule type="expression" dxfId="12" priority="29">
      <formula>_xlfn.ISFORMULA(BE28)</formula>
    </cfRule>
  </conditionalFormatting>
  <conditionalFormatting sqref="AZ28">
    <cfRule type="expression" dxfId="11" priority="28">
      <formula>IF(AND(ISNUMBER($AW28),$AW28&gt;24),1,0)</formula>
    </cfRule>
  </conditionalFormatting>
  <conditionalFormatting sqref="B28:AD28">
    <cfRule type="expression" dxfId="10" priority="27">
      <formula>IF(LEFT($AC28,9)="Efectuată",1,0)</formula>
    </cfRule>
  </conditionalFormatting>
  <conditionalFormatting sqref="BN28:BO28">
    <cfRule type="expression" dxfId="9" priority="26">
      <formula>_xlfn.ISFORMULA(BN28)</formula>
    </cfRule>
  </conditionalFormatting>
  <conditionalFormatting sqref="A28">
    <cfRule type="expression" dxfId="8" priority="25">
      <formula>IF(LEFT($AC28,9)="Efectuată",1,0)</formula>
    </cfRule>
  </conditionalFormatting>
  <conditionalFormatting sqref="AQ29:AY29">
    <cfRule type="expression" dxfId="7" priority="8">
      <formula>_xlfn.ISFORMULA(AQ29)</formula>
    </cfRule>
  </conditionalFormatting>
  <conditionalFormatting sqref="AT29 AW29 AQ29">
    <cfRule type="containsText" dxfId="6" priority="7" operator="containsText" text="Afectat sau NU?">
      <formula>NOT(ISERROR(SEARCH("Afectat sau NU?",AQ29)))</formula>
    </cfRule>
  </conditionalFormatting>
  <conditionalFormatting sqref="BE29 BH29 BK29">
    <cfRule type="containsText" dxfId="5" priority="6" operator="containsText" text="Afectat sau NU?">
      <formula>NOT(ISERROR(SEARCH("Afectat sau NU?",BE29)))</formula>
    </cfRule>
  </conditionalFormatting>
  <conditionalFormatting sqref="BE29:BM29">
    <cfRule type="expression" dxfId="4" priority="5">
      <formula>_xlfn.ISFORMULA(BE29)</formula>
    </cfRule>
  </conditionalFormatting>
  <conditionalFormatting sqref="AZ29">
    <cfRule type="expression" dxfId="3" priority="4">
      <formula>IF(AND(ISNUMBER($AW29),$AW29&gt;24),1,0)</formula>
    </cfRule>
  </conditionalFormatting>
  <conditionalFormatting sqref="B29:AD29">
    <cfRule type="expression" dxfId="2" priority="3">
      <formula>IF(LEFT($AC29,9)="Efectuată",1,0)</formula>
    </cfRule>
  </conditionalFormatting>
  <conditionalFormatting sqref="BN29:BO29">
    <cfRule type="expression" dxfId="1" priority="2">
      <formula>_xlfn.ISFORMULA(BN29)</formula>
    </cfRule>
  </conditionalFormatting>
  <conditionalFormatting sqref="A29">
    <cfRule type="expression" dxfId="0" priority="1">
      <formula>IF(LEFT($AC29,9)="Efectuată",1,0)</formula>
    </cfRule>
  </conditionalFormatting>
  <pageMargins left="0.19" right="0.2" top="0.74803149606299213" bottom="0.28999999999999998" header="0.31496062992125984" footer="0.17"/>
  <pageSetup paperSize="8" scale="87" orientation="landscape" r:id="rId1"/>
  <colBreaks count="2" manualBreakCount="2">
    <brk id="18" min="7" max="73" man="1"/>
    <brk id="40" min="7"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2018-2019</vt:lpstr>
      <vt:lpstr>'2018-2019'!Print_Area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2018-10-16T12:25:22Z</dcterms:modified>
</cp:coreProperties>
</file>