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OPP\2019\rapoarte de fundamentare\producatori contracte\pt afisare sit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E51" i="1"/>
  <c r="F51" i="1"/>
  <c r="G51" i="1"/>
  <c r="H51" i="1"/>
  <c r="I51" i="1"/>
  <c r="D51" i="1"/>
  <c r="J50" i="1"/>
  <c r="D73" i="1" l="1"/>
  <c r="D78" i="1" s="1"/>
  <c r="J78" i="1" s="1"/>
  <c r="J73" i="1"/>
  <c r="D61" i="1"/>
  <c r="D83" i="1" s="1"/>
  <c r="J26" i="1"/>
  <c r="J51" i="1"/>
  <c r="D82" i="1"/>
  <c r="J5" i="1"/>
  <c r="D25" i="1"/>
  <c r="D77" i="1" s="1"/>
  <c r="J77" i="1" s="1"/>
  <c r="I78" i="1"/>
  <c r="H78" i="1"/>
  <c r="G78" i="1"/>
  <c r="F78" i="1"/>
  <c r="E78" i="1"/>
  <c r="I83" i="1"/>
  <c r="H83" i="1"/>
  <c r="G83" i="1"/>
  <c r="F83" i="1"/>
  <c r="E83" i="1"/>
  <c r="I82" i="1"/>
  <c r="H82" i="1"/>
  <c r="G82" i="1"/>
  <c r="F82" i="1"/>
  <c r="E82" i="1"/>
  <c r="J82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9" i="1" l="1"/>
  <c r="J20" i="1"/>
  <c r="J21" i="1"/>
  <c r="J22" i="1"/>
  <c r="J23" i="1"/>
  <c r="J24" i="1"/>
  <c r="J35" i="1" l="1"/>
  <c r="J34" i="1"/>
  <c r="J62" i="1" l="1"/>
  <c r="E73" i="1" l="1"/>
  <c r="F73" i="1"/>
  <c r="G73" i="1"/>
  <c r="H73" i="1"/>
  <c r="I73" i="1"/>
  <c r="J63" i="1"/>
  <c r="J64" i="1"/>
  <c r="J65" i="1"/>
  <c r="J66" i="1"/>
  <c r="J67" i="1"/>
  <c r="J68" i="1"/>
  <c r="J69" i="1"/>
  <c r="J70" i="1"/>
  <c r="J71" i="1"/>
  <c r="J72" i="1"/>
  <c r="E61" i="1" l="1"/>
  <c r="F61" i="1"/>
  <c r="G61" i="1"/>
  <c r="H61" i="1"/>
  <c r="I61" i="1"/>
  <c r="J60" i="1"/>
  <c r="K78" i="1" l="1"/>
  <c r="J53" i="1"/>
  <c r="J54" i="1"/>
  <c r="J55" i="1"/>
  <c r="J56" i="1"/>
  <c r="J57" i="1"/>
  <c r="J58" i="1"/>
  <c r="J59" i="1"/>
  <c r="J52" i="1"/>
  <c r="J61" i="1" l="1"/>
  <c r="K61" i="1" s="1"/>
  <c r="J83" i="1"/>
  <c r="J28" i="1" l="1"/>
  <c r="J29" i="1"/>
  <c r="J30" i="1"/>
  <c r="J31" i="1"/>
  <c r="J32" i="1"/>
  <c r="J33" i="1"/>
  <c r="J16" i="1"/>
  <c r="J17" i="1"/>
  <c r="J18" i="1"/>
  <c r="J27" i="1" l="1"/>
  <c r="J7" i="1"/>
  <c r="J8" i="1"/>
  <c r="J9" i="1"/>
  <c r="J10" i="1"/>
  <c r="J12" i="1"/>
  <c r="J13" i="1"/>
  <c r="J14" i="1"/>
  <c r="J15" i="1"/>
  <c r="K82" i="1" l="1"/>
  <c r="I11" i="1"/>
  <c r="I25" i="1" s="1"/>
  <c r="H11" i="1"/>
  <c r="H25" i="1" s="1"/>
  <c r="G11" i="1"/>
  <c r="G25" i="1" s="1"/>
  <c r="F11" i="1"/>
  <c r="F25" i="1" s="1"/>
  <c r="E11" i="1"/>
  <c r="E25" i="1" s="1"/>
  <c r="D11" i="1"/>
  <c r="D6" i="1"/>
  <c r="G77" i="1" l="1"/>
  <c r="H77" i="1"/>
  <c r="E77" i="1"/>
  <c r="I77" i="1"/>
  <c r="F77" i="1"/>
  <c r="J11" i="1"/>
  <c r="J6" i="1"/>
  <c r="J25" i="1" l="1"/>
  <c r="K77" i="1" l="1"/>
</calcChain>
</file>

<file path=xl/sharedStrings.xml><?xml version="1.0" encoding="utf-8"?>
<sst xmlns="http://schemas.openxmlformats.org/spreadsheetml/2006/main" count="236" uniqueCount="85">
  <si>
    <t>Furnizor</t>
  </si>
  <si>
    <t>Aprilie 2019</t>
  </si>
  <si>
    <t>Mai 2019</t>
  </si>
  <si>
    <t>Iunie 2019</t>
  </si>
  <si>
    <t>Iulie 2019</t>
  </si>
  <si>
    <t>August 2019</t>
  </si>
  <si>
    <t>Septembrie 2019</t>
  </si>
  <si>
    <t>Prisma Serv Company Iasi SRL</t>
  </si>
  <si>
    <t>MM Data SRL</t>
  </si>
  <si>
    <t>Design Proiect SRL</t>
  </si>
  <si>
    <t>Pado Group Infrastructures SRL</t>
  </si>
  <si>
    <t>Electric &amp; Gas Power Trade SRL</t>
  </si>
  <si>
    <t>E.V.A. Energy SA</t>
  </si>
  <si>
    <t>Tinmar Energy S.A.</t>
  </si>
  <si>
    <t>SST GRUP Transilvania SRL</t>
  </si>
  <si>
    <t>Electric Planners SRL</t>
  </si>
  <si>
    <t>destinatie</t>
  </si>
  <si>
    <t>consum casnic</t>
  </si>
  <si>
    <t>OMV PETROM SA</t>
  </si>
  <si>
    <t>Producator</t>
  </si>
  <si>
    <t>consum noncasnic</t>
  </si>
  <si>
    <t>Renovatio Trading SRL</t>
  </si>
  <si>
    <t>OMV PETROM S.A.</t>
  </si>
  <si>
    <t>Total</t>
  </si>
  <si>
    <t>CC</t>
  </si>
  <si>
    <t>NC</t>
  </si>
  <si>
    <t>Cantitati de gaze naturale din productia interna ramase disponibile pentru contractare - CC (pe baza Deciziei ANRE nr.473/20.03.2019)</t>
  </si>
  <si>
    <t>Cantitati de gaze naturale din productia interna ramase disponibile pentru contractare - NC (pe baza Deciziei ANRE nr.474/20.03.2019)</t>
  </si>
  <si>
    <t>Informatii primite de la producatori conform prevederilor Ordinului ANRE nr.35/martie 2019, anexa 2, art.9</t>
  </si>
  <si>
    <t>Premier Energy Trading SRL</t>
  </si>
  <si>
    <t>BERG Sistem Gaz SA</t>
  </si>
  <si>
    <t>Macin Gaz SRL</t>
  </si>
  <si>
    <t>Premier Energy SRL</t>
  </si>
  <si>
    <t>Next Energy Distribution</t>
  </si>
  <si>
    <t>Prisma Serv</t>
  </si>
  <si>
    <t xml:space="preserve">Cyeb </t>
  </si>
  <si>
    <t>Gaz Nord Est</t>
  </si>
  <si>
    <t>CEZ VANZARE</t>
  </si>
  <si>
    <t>MET ROMANIA ENERGY</t>
  </si>
  <si>
    <t>RESTART ENERGY</t>
  </si>
  <si>
    <t>DISTRIGAZ VEST ORADEA</t>
  </si>
  <si>
    <t xml:space="preserve">ENEL  ENERGIE </t>
  </si>
  <si>
    <t>ENEL  ENERGIE MUNTENIA</t>
  </si>
  <si>
    <t>NOVA POWER &amp; GAS</t>
  </si>
  <si>
    <t>ALPHA METAL SA</t>
  </si>
  <si>
    <t>total contractat OMV Petrom - NC</t>
  </si>
  <si>
    <t>total contractat OMV Petrom -  CC</t>
  </si>
  <si>
    <t>Amromco</t>
  </si>
  <si>
    <t>total contractat Amromco - NC</t>
  </si>
  <si>
    <t>E.ON ENERGIE ROMANIA</t>
  </si>
  <si>
    <r>
      <t xml:space="preserve">Cantitati de gaze naturale contractate pentru perioada aprilie - septembrie 2019 pana la data de </t>
    </r>
    <r>
      <rPr>
        <b/>
        <sz val="12"/>
        <color rgb="FFFF0000"/>
        <rFont val="Segoe UI"/>
        <family val="2"/>
      </rPr>
      <t>28 martie 2019</t>
    </r>
  </si>
  <si>
    <t>SNGN Romgaz SA</t>
  </si>
  <si>
    <t>AMARAD DISTRIBUTIE SRL</t>
  </si>
  <si>
    <t>SALGAZ SA</t>
  </si>
  <si>
    <t>CIS GAZ SA</t>
  </si>
  <si>
    <t>TIMGAZ SRL</t>
  </si>
  <si>
    <t>OLIGOPOL SRL</t>
  </si>
  <si>
    <t>CYEB SRL</t>
  </si>
  <si>
    <t>MIHOC OIL SRL</t>
  </si>
  <si>
    <t>ENGIE ROMANIA SA</t>
  </si>
  <si>
    <t>WIROM GAS SA</t>
  </si>
  <si>
    <t>INSTANT CONSTRUCT COMPANY</t>
  </si>
  <si>
    <t>total contractat SNGN Romgaz -  CC</t>
  </si>
  <si>
    <t>SNGN ROMGAZ SA</t>
  </si>
  <si>
    <t xml:space="preserve">  - </t>
  </si>
  <si>
    <t>Electrocentrale Constanta</t>
  </si>
  <si>
    <t>Engie Romania SA</t>
  </si>
  <si>
    <t xml:space="preserve">E.ON Energie </t>
  </si>
  <si>
    <t>Tehnologica Radion SRL</t>
  </si>
  <si>
    <t>Eon Gaz Furnizare SA</t>
  </si>
  <si>
    <t>Conef -Gaz</t>
  </si>
  <si>
    <t>Tinmar</t>
  </si>
  <si>
    <t>WIROM</t>
  </si>
  <si>
    <t>VEOLIA Energie Romania</t>
  </si>
  <si>
    <t>Timgaz</t>
  </si>
  <si>
    <t>Depogaz Ploiesti</t>
  </si>
  <si>
    <t>Tulcea Gaz</t>
  </si>
  <si>
    <t>Renovatio Trading</t>
  </si>
  <si>
    <t>CPL Concordia</t>
  </si>
  <si>
    <t>Cordun Gaz</t>
  </si>
  <si>
    <t>Salgaz</t>
  </si>
  <si>
    <t>Energy Distribution Services</t>
  </si>
  <si>
    <t>Entrex Services</t>
  </si>
  <si>
    <t>BERG Sistem  Gaz</t>
  </si>
  <si>
    <t>OMV PETROM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</si>
</sst>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[$-409]mmm\-yy;@"/>
  </numFmts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rgb="FFFF0000"/>
      <name val="Segoe UI"/>
      <family val="2"/>
    </font>
    <font>
      <b/>
      <sz val="12"/>
      <color theme="1"/>
      <name val="Segoe UI"/>
      <family val="2"/>
    </font>
    <font>
      <b/>
      <sz val="10"/>
      <color rgb="FF0070C0"/>
      <name val="Segoe UI"/>
      <family val="2"/>
    </font>
    <font>
      <b/>
      <sz val="12"/>
      <color rgb="FFFF0000"/>
      <name val="Segoe UI"/>
      <family val="2"/>
    </font>
    <font>
      <sz val="8"/>
      <color theme="1"/>
      <name val="Arial"/>
      <family val="2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164" fontId="3" fillId="0" borderId="1" xfId="1" applyFont="1" applyFill="1" applyBorder="1"/>
    <xf numFmtId="0" fontId="3" fillId="0" borderId="0" xfId="0" applyFont="1" applyFill="1"/>
    <xf numFmtId="164" fontId="5" fillId="0" borderId="1" xfId="1" applyFont="1" applyFill="1" applyBorder="1"/>
    <xf numFmtId="0" fontId="6" fillId="0" borderId="1" xfId="0" applyFont="1" applyBorder="1"/>
    <xf numFmtId="164" fontId="6" fillId="0" borderId="1" xfId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1" xfId="0" applyNumberFormat="1" applyFont="1" applyBorder="1" applyAlignment="1"/>
    <xf numFmtId="164" fontId="6" fillId="0" borderId="1" xfId="1" applyFont="1" applyFill="1" applyBorder="1" applyAlignment="1"/>
    <xf numFmtId="43" fontId="3" fillId="0" borderId="1" xfId="0" applyNumberFormat="1" applyFont="1" applyBorder="1" applyAlignment="1"/>
    <xf numFmtId="164" fontId="6" fillId="0" borderId="1" xfId="0" applyNumberFormat="1" applyFont="1" applyBorder="1" applyAlignment="1"/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43" fontId="6" fillId="0" borderId="0" xfId="0" applyNumberFormat="1" applyFont="1"/>
    <xf numFmtId="0" fontId="6" fillId="0" borderId="5" xfId="0" applyFont="1" applyBorder="1"/>
    <xf numFmtId="0" fontId="6" fillId="0" borderId="4" xfId="0" applyFont="1" applyFill="1" applyBorder="1"/>
    <xf numFmtId="0" fontId="6" fillId="0" borderId="6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Border="1"/>
    <xf numFmtId="0" fontId="11" fillId="0" borderId="1" xfId="2" applyFont="1" applyBorder="1"/>
    <xf numFmtId="164" fontId="5" fillId="0" borderId="1" xfId="0" applyNumberFormat="1" applyFont="1" applyBorder="1"/>
    <xf numFmtId="0" fontId="6" fillId="0" borderId="4" xfId="0" applyFont="1" applyBorder="1"/>
    <xf numFmtId="164" fontId="5" fillId="0" borderId="1" xfId="0" applyNumberFormat="1" applyFont="1" applyBorder="1" applyAlignment="1"/>
    <xf numFmtId="43" fontId="8" fillId="0" borderId="1" xfId="0" applyNumberFormat="1" applyFont="1" applyBorder="1"/>
    <xf numFmtId="0" fontId="11" fillId="0" borderId="4" xfId="2" applyFont="1" applyBorder="1"/>
    <xf numFmtId="0" fontId="6" fillId="0" borderId="6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4" xfId="0" applyFont="1" applyFill="1" applyBorder="1"/>
    <xf numFmtId="43" fontId="3" fillId="0" borderId="1" xfId="0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  <xf numFmtId="4" fontId="3" fillId="0" borderId="1" xfId="0" applyNumberFormat="1" applyFont="1" applyFill="1" applyBorder="1"/>
  </cellXfs>
  <cellStyles count="11">
    <cellStyle name="Comma" xfId="1" builtinId="3"/>
    <cellStyle name="Comma 2" xfId="3"/>
    <cellStyle name="Comma 3" xfId="4"/>
    <cellStyle name="Normal" xfId="0" builtinId="0"/>
    <cellStyle name="Normal 10" xfId="5"/>
    <cellStyle name="Normal 2" xfId="6"/>
    <cellStyle name="Normal 3" xfId="7"/>
    <cellStyle name="Normal 4" xfId="2"/>
    <cellStyle name="Normal 78" xfId="8"/>
    <cellStyle name="Normal 90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34" workbookViewId="0">
      <selection activeCell="I50" sqref="I50"/>
    </sheetView>
  </sheetViews>
  <sheetFormatPr defaultRowHeight="14.25" x14ac:dyDescent="0.25"/>
  <cols>
    <col min="1" max="1" width="19" style="1" customWidth="1"/>
    <col min="2" max="2" width="29.5703125" style="1" customWidth="1"/>
    <col min="3" max="3" width="22.42578125" style="1" customWidth="1"/>
    <col min="4" max="4" width="16.28515625" style="1" customWidth="1"/>
    <col min="5" max="5" width="17.5703125" style="1" customWidth="1"/>
    <col min="6" max="6" width="17.140625" style="1" customWidth="1"/>
    <col min="7" max="7" width="15.85546875" style="1" customWidth="1"/>
    <col min="8" max="8" width="15.7109375" style="1" customWidth="1"/>
    <col min="9" max="9" width="16.42578125" style="1" customWidth="1"/>
    <col min="10" max="10" width="16" style="1" customWidth="1"/>
    <col min="11" max="11" width="13.28515625" style="1" bestFit="1" customWidth="1"/>
    <col min="12" max="16384" width="9.140625" style="1"/>
  </cols>
  <sheetData>
    <row r="1" spans="1:10" ht="17.25" customHeight="1" x14ac:dyDescent="0.25">
      <c r="A1" s="24" t="s">
        <v>28</v>
      </c>
    </row>
    <row r="2" spans="1:10" s="14" customFormat="1" ht="21.75" customHeight="1" x14ac:dyDescent="0.3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 x14ac:dyDescent="0.25"/>
    <row r="4" spans="1:10" ht="15" customHeight="1" x14ac:dyDescent="0.25">
      <c r="A4" s="2" t="s">
        <v>19</v>
      </c>
      <c r="B4" s="3" t="s">
        <v>0</v>
      </c>
      <c r="C4" s="3" t="s">
        <v>16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3" t="s">
        <v>23</v>
      </c>
    </row>
    <row r="5" spans="1:10" ht="15" customHeight="1" x14ac:dyDescent="0.25">
      <c r="A5" s="4" t="s">
        <v>18</v>
      </c>
      <c r="B5" s="5" t="s">
        <v>7</v>
      </c>
      <c r="C5" s="5" t="s">
        <v>17</v>
      </c>
      <c r="D5" s="6">
        <v>1765.76</v>
      </c>
      <c r="E5" s="6">
        <v>1765.76</v>
      </c>
      <c r="F5" s="6">
        <v>1765.76</v>
      </c>
      <c r="G5" s="6">
        <v>1765.76</v>
      </c>
      <c r="H5" s="6">
        <v>1765.76</v>
      </c>
      <c r="I5" s="6">
        <v>1765.76</v>
      </c>
      <c r="J5" s="18">
        <f>SUM(D5:I5)</f>
        <v>10594.56</v>
      </c>
    </row>
    <row r="6" spans="1:10" ht="15" customHeight="1" x14ac:dyDescent="0.25">
      <c r="A6" s="4" t="s">
        <v>18</v>
      </c>
      <c r="B6" s="5" t="s">
        <v>8</v>
      </c>
      <c r="C6" s="5" t="s">
        <v>17</v>
      </c>
      <c r="D6" s="6">
        <f>1313.35</f>
        <v>1313.35</v>
      </c>
      <c r="E6" s="6">
        <v>1313.35</v>
      </c>
      <c r="F6" s="6">
        <v>1313.35</v>
      </c>
      <c r="G6" s="6">
        <v>1313.35</v>
      </c>
      <c r="H6" s="6">
        <v>1313.35</v>
      </c>
      <c r="I6" s="6">
        <v>1313.35</v>
      </c>
      <c r="J6" s="18">
        <f t="shared" ref="J6:J24" si="0">SUM(D6:I6)</f>
        <v>7880.1</v>
      </c>
    </row>
    <row r="7" spans="1:10" ht="15" customHeight="1" x14ac:dyDescent="0.25">
      <c r="A7" s="4" t="s">
        <v>18</v>
      </c>
      <c r="B7" s="5" t="s">
        <v>9</v>
      </c>
      <c r="C7" s="5" t="s">
        <v>17</v>
      </c>
      <c r="D7" s="6">
        <v>1166.67</v>
      </c>
      <c r="E7" s="6">
        <v>1166.67</v>
      </c>
      <c r="F7" s="6">
        <v>1166.67</v>
      </c>
      <c r="G7" s="6">
        <v>1166.67</v>
      </c>
      <c r="H7" s="6">
        <v>1166.67</v>
      </c>
      <c r="I7" s="6">
        <v>1166.67</v>
      </c>
      <c r="J7" s="18">
        <f t="shared" si="0"/>
        <v>7000.02</v>
      </c>
    </row>
    <row r="8" spans="1:10" ht="15" customHeight="1" x14ac:dyDescent="0.25">
      <c r="A8" s="4" t="s">
        <v>18</v>
      </c>
      <c r="B8" s="5" t="s">
        <v>10</v>
      </c>
      <c r="C8" s="5" t="s">
        <v>17</v>
      </c>
      <c r="D8" s="6">
        <v>700</v>
      </c>
      <c r="E8" s="6">
        <v>700</v>
      </c>
      <c r="F8" s="6">
        <v>700</v>
      </c>
      <c r="G8" s="6">
        <v>700</v>
      </c>
      <c r="H8" s="6">
        <v>700</v>
      </c>
      <c r="I8" s="6">
        <v>700</v>
      </c>
      <c r="J8" s="18">
        <f t="shared" si="0"/>
        <v>4200</v>
      </c>
    </row>
    <row r="9" spans="1:10" ht="15" customHeight="1" x14ac:dyDescent="0.25">
      <c r="A9" s="4" t="s">
        <v>18</v>
      </c>
      <c r="B9" s="5" t="s">
        <v>11</v>
      </c>
      <c r="C9" s="5" t="s">
        <v>17</v>
      </c>
      <c r="D9" s="6">
        <v>651.38</v>
      </c>
      <c r="E9" s="6">
        <v>651.38</v>
      </c>
      <c r="F9" s="6">
        <v>651.38</v>
      </c>
      <c r="G9" s="6">
        <v>651.38</v>
      </c>
      <c r="H9" s="6">
        <v>651.38</v>
      </c>
      <c r="I9" s="6">
        <v>651.38</v>
      </c>
      <c r="J9" s="18">
        <f t="shared" si="0"/>
        <v>3908.28</v>
      </c>
    </row>
    <row r="10" spans="1:10" ht="15" customHeight="1" x14ac:dyDescent="0.25">
      <c r="A10" s="4" t="s">
        <v>18</v>
      </c>
      <c r="B10" s="5" t="s">
        <v>12</v>
      </c>
      <c r="C10" s="5" t="s">
        <v>17</v>
      </c>
      <c r="D10" s="6">
        <v>510.46</v>
      </c>
      <c r="E10" s="6">
        <v>510.46</v>
      </c>
      <c r="F10" s="6">
        <v>510.46</v>
      </c>
      <c r="G10" s="6">
        <v>510.46</v>
      </c>
      <c r="H10" s="6">
        <v>510.46</v>
      </c>
      <c r="I10" s="6">
        <v>510.46</v>
      </c>
      <c r="J10" s="18">
        <f t="shared" si="0"/>
        <v>3062.7599999999998</v>
      </c>
    </row>
    <row r="11" spans="1:10" s="7" customFormat="1" ht="15" customHeight="1" x14ac:dyDescent="0.25">
      <c r="A11" s="4" t="s">
        <v>18</v>
      </c>
      <c r="B11" s="5" t="s">
        <v>13</v>
      </c>
      <c r="C11" s="5" t="s">
        <v>17</v>
      </c>
      <c r="D11" s="6">
        <f>288.98-D12</f>
        <v>287.98</v>
      </c>
      <c r="E11" s="6">
        <f t="shared" ref="E11:I11" si="1">288.98-E12</f>
        <v>288.44</v>
      </c>
      <c r="F11" s="6">
        <f t="shared" si="1"/>
        <v>288.54000000000002</v>
      </c>
      <c r="G11" s="6">
        <f t="shared" si="1"/>
        <v>288.54000000000002</v>
      </c>
      <c r="H11" s="6">
        <f t="shared" si="1"/>
        <v>288.54000000000002</v>
      </c>
      <c r="I11" s="6">
        <f t="shared" si="1"/>
        <v>288.54000000000002</v>
      </c>
      <c r="J11" s="18">
        <f t="shared" si="0"/>
        <v>1730.58</v>
      </c>
    </row>
    <row r="12" spans="1:10" s="7" customFormat="1" ht="15" customHeight="1" x14ac:dyDescent="0.25">
      <c r="A12" s="4" t="s">
        <v>18</v>
      </c>
      <c r="B12" s="5" t="s">
        <v>13</v>
      </c>
      <c r="C12" s="5" t="s">
        <v>17</v>
      </c>
      <c r="D12" s="8">
        <v>1</v>
      </c>
      <c r="E12" s="8">
        <v>0.54</v>
      </c>
      <c r="F12" s="8">
        <v>0.44</v>
      </c>
      <c r="G12" s="8">
        <v>0.44</v>
      </c>
      <c r="H12" s="8">
        <v>0.44</v>
      </c>
      <c r="I12" s="8">
        <v>0.44</v>
      </c>
      <c r="J12" s="18">
        <f t="shared" si="0"/>
        <v>3.3</v>
      </c>
    </row>
    <row r="13" spans="1:10" ht="15" customHeight="1" x14ac:dyDescent="0.25">
      <c r="A13" s="4" t="s">
        <v>18</v>
      </c>
      <c r="B13" s="5" t="s">
        <v>14</v>
      </c>
      <c r="C13" s="5" t="s">
        <v>17</v>
      </c>
      <c r="D13" s="6">
        <v>77.88</v>
      </c>
      <c r="E13" s="6">
        <v>77.88</v>
      </c>
      <c r="F13" s="6">
        <v>77.88</v>
      </c>
      <c r="G13" s="6">
        <v>77.88</v>
      </c>
      <c r="H13" s="6">
        <v>77.88</v>
      </c>
      <c r="I13" s="6">
        <v>77.88</v>
      </c>
      <c r="J13" s="18">
        <f t="shared" si="0"/>
        <v>467.28</v>
      </c>
    </row>
    <row r="14" spans="1:10" ht="15" customHeight="1" x14ac:dyDescent="0.25">
      <c r="A14" s="4" t="s">
        <v>18</v>
      </c>
      <c r="B14" s="5" t="s">
        <v>15</v>
      </c>
      <c r="C14" s="5" t="s">
        <v>17</v>
      </c>
      <c r="D14" s="6">
        <v>51.69</v>
      </c>
      <c r="E14" s="6">
        <v>51.69</v>
      </c>
      <c r="F14" s="6">
        <v>51.69</v>
      </c>
      <c r="G14" s="6">
        <v>51.69</v>
      </c>
      <c r="H14" s="6">
        <v>51.69</v>
      </c>
      <c r="I14" s="6">
        <v>51.69</v>
      </c>
      <c r="J14" s="18">
        <f t="shared" si="0"/>
        <v>310.14</v>
      </c>
    </row>
    <row r="15" spans="1:10" ht="15" customHeight="1" x14ac:dyDescent="0.25">
      <c r="A15" s="4" t="s">
        <v>18</v>
      </c>
      <c r="B15" s="5" t="s">
        <v>21</v>
      </c>
      <c r="C15" s="5" t="s">
        <v>17</v>
      </c>
      <c r="D15" s="6">
        <v>8.25</v>
      </c>
      <c r="E15" s="6">
        <v>8.25</v>
      </c>
      <c r="F15" s="6">
        <v>8.25</v>
      </c>
      <c r="G15" s="6">
        <v>8.25</v>
      </c>
      <c r="H15" s="6">
        <v>8.25</v>
      </c>
      <c r="I15" s="6">
        <v>8.25</v>
      </c>
      <c r="J15" s="18">
        <f t="shared" si="0"/>
        <v>49.5</v>
      </c>
    </row>
    <row r="16" spans="1:10" ht="15" customHeight="1" x14ac:dyDescent="0.25">
      <c r="A16" s="4" t="s">
        <v>18</v>
      </c>
      <c r="B16" s="5" t="s">
        <v>29</v>
      </c>
      <c r="C16" s="5" t="s">
        <v>17</v>
      </c>
      <c r="D16" s="6">
        <v>17.52</v>
      </c>
      <c r="E16" s="6">
        <v>17.52</v>
      </c>
      <c r="F16" s="6">
        <v>17.52</v>
      </c>
      <c r="G16" s="6">
        <v>17.52</v>
      </c>
      <c r="H16" s="6">
        <v>17.52</v>
      </c>
      <c r="I16" s="6">
        <v>17.52</v>
      </c>
      <c r="J16" s="18">
        <f t="shared" si="0"/>
        <v>105.11999999999999</v>
      </c>
    </row>
    <row r="17" spans="1:10" ht="15" customHeight="1" x14ac:dyDescent="0.25">
      <c r="A17" s="4" t="s">
        <v>18</v>
      </c>
      <c r="B17" s="5" t="s">
        <v>30</v>
      </c>
      <c r="C17" s="5" t="s">
        <v>17</v>
      </c>
      <c r="D17" s="6">
        <v>1540</v>
      </c>
      <c r="E17" s="6">
        <v>1540</v>
      </c>
      <c r="F17" s="6">
        <v>1540</v>
      </c>
      <c r="G17" s="6">
        <v>1540</v>
      </c>
      <c r="H17" s="6">
        <v>1540</v>
      </c>
      <c r="I17" s="6">
        <v>1540</v>
      </c>
      <c r="J17" s="18">
        <f t="shared" si="0"/>
        <v>9240</v>
      </c>
    </row>
    <row r="18" spans="1:10" ht="15" customHeight="1" x14ac:dyDescent="0.25">
      <c r="A18" s="4" t="s">
        <v>18</v>
      </c>
      <c r="B18" s="5" t="s">
        <v>31</v>
      </c>
      <c r="C18" s="5" t="s">
        <v>17</v>
      </c>
      <c r="D18" s="6">
        <v>1092.76</v>
      </c>
      <c r="E18" s="6">
        <v>1092.76</v>
      </c>
      <c r="F18" s="6">
        <v>1092.76</v>
      </c>
      <c r="G18" s="6">
        <v>1092.76</v>
      </c>
      <c r="H18" s="6">
        <v>1092.76</v>
      </c>
      <c r="I18" s="6">
        <v>1092.76</v>
      </c>
      <c r="J18" s="18">
        <f t="shared" si="0"/>
        <v>6556.56</v>
      </c>
    </row>
    <row r="19" spans="1:10" ht="15" customHeight="1" x14ac:dyDescent="0.25">
      <c r="A19" s="4" t="s">
        <v>18</v>
      </c>
      <c r="B19" s="39" t="s">
        <v>66</v>
      </c>
      <c r="C19" s="5" t="s">
        <v>17</v>
      </c>
      <c r="D19" s="6">
        <v>599780.19999999995</v>
      </c>
      <c r="E19" s="6">
        <v>614923.68999999994</v>
      </c>
      <c r="F19" s="6">
        <v>614799.92000000004</v>
      </c>
      <c r="G19" s="6">
        <v>613661.31999999995</v>
      </c>
      <c r="H19" s="6">
        <v>609948.47</v>
      </c>
      <c r="I19" s="6">
        <v>610245.49</v>
      </c>
      <c r="J19" s="18">
        <f t="shared" si="0"/>
        <v>3663359.09</v>
      </c>
    </row>
    <row r="20" spans="1:10" ht="15" customHeight="1" x14ac:dyDescent="0.25">
      <c r="A20" s="4" t="s">
        <v>18</v>
      </c>
      <c r="B20" s="39" t="s">
        <v>66</v>
      </c>
      <c r="C20" s="5" t="s">
        <v>17</v>
      </c>
      <c r="D20" s="6">
        <v>25316.7</v>
      </c>
      <c r="E20" s="6">
        <v>10173.209999999999</v>
      </c>
      <c r="F20" s="6">
        <v>10296.98</v>
      </c>
      <c r="G20" s="6">
        <v>11435.58</v>
      </c>
      <c r="H20" s="6">
        <v>15148.43</v>
      </c>
      <c r="I20" s="6">
        <v>14851.41</v>
      </c>
      <c r="J20" s="18">
        <f t="shared" si="0"/>
        <v>87222.31</v>
      </c>
    </row>
    <row r="21" spans="1:10" ht="15" customHeight="1" x14ac:dyDescent="0.25">
      <c r="A21" s="4" t="s">
        <v>18</v>
      </c>
      <c r="B21" s="39" t="s">
        <v>69</v>
      </c>
      <c r="C21" s="5" t="s">
        <v>17</v>
      </c>
      <c r="D21" s="6">
        <v>489218.15</v>
      </c>
      <c r="E21" s="6">
        <v>490414.45</v>
      </c>
      <c r="F21" s="6">
        <v>490726.85</v>
      </c>
      <c r="G21" s="6">
        <v>490361.76</v>
      </c>
      <c r="H21" s="6">
        <v>490719.9</v>
      </c>
      <c r="I21" s="6"/>
      <c r="J21" s="18">
        <f t="shared" si="0"/>
        <v>2451441.1100000003</v>
      </c>
    </row>
    <row r="22" spans="1:10" ht="15" customHeight="1" x14ac:dyDescent="0.25">
      <c r="A22" s="4" t="s">
        <v>18</v>
      </c>
      <c r="B22" s="39" t="s">
        <v>69</v>
      </c>
      <c r="C22" s="5" t="s">
        <v>17</v>
      </c>
      <c r="D22" s="6">
        <v>2299.59</v>
      </c>
      <c r="E22" s="6">
        <v>1103.29</v>
      </c>
      <c r="F22" s="6">
        <v>790.89</v>
      </c>
      <c r="G22" s="6">
        <v>1155.98</v>
      </c>
      <c r="H22" s="6">
        <v>797.84</v>
      </c>
      <c r="I22" s="6"/>
      <c r="J22" s="18">
        <f t="shared" si="0"/>
        <v>6147.59</v>
      </c>
    </row>
    <row r="23" spans="1:10" ht="15" customHeight="1" x14ac:dyDescent="0.25">
      <c r="A23" s="4" t="s">
        <v>18</v>
      </c>
      <c r="B23" s="39" t="s">
        <v>67</v>
      </c>
      <c r="C23" s="5" t="s">
        <v>17</v>
      </c>
      <c r="D23" s="6">
        <v>2599.36</v>
      </c>
      <c r="E23" s="6">
        <v>2599.36</v>
      </c>
      <c r="F23" s="6">
        <v>2599.36</v>
      </c>
      <c r="G23" s="6">
        <v>2599.36</v>
      </c>
      <c r="H23" s="6">
        <v>2599.36</v>
      </c>
      <c r="I23" s="6"/>
      <c r="J23" s="18">
        <f t="shared" si="0"/>
        <v>12996.800000000001</v>
      </c>
    </row>
    <row r="24" spans="1:10" ht="15" customHeight="1" x14ac:dyDescent="0.25">
      <c r="A24" s="4" t="s">
        <v>18</v>
      </c>
      <c r="B24" s="39" t="s">
        <v>68</v>
      </c>
      <c r="C24" s="5" t="s">
        <v>17</v>
      </c>
      <c r="D24" s="6">
        <v>1461.51</v>
      </c>
      <c r="E24" s="6">
        <v>1461.51</v>
      </c>
      <c r="F24" s="6">
        <v>1461.51</v>
      </c>
      <c r="G24" s="6">
        <v>1461.51</v>
      </c>
      <c r="H24" s="6">
        <v>1461.51</v>
      </c>
      <c r="I24" s="6">
        <v>1461.51</v>
      </c>
      <c r="J24" s="18">
        <f t="shared" si="0"/>
        <v>8769.06</v>
      </c>
    </row>
    <row r="25" spans="1:10" s="11" customFormat="1" ht="15" customHeight="1" x14ac:dyDescent="0.25">
      <c r="A25" s="26"/>
      <c r="B25" s="27"/>
      <c r="C25" s="28" t="s">
        <v>46</v>
      </c>
      <c r="D25" s="10">
        <f>SUM(D5:D24)</f>
        <v>1129860.2100000002</v>
      </c>
      <c r="E25" s="10">
        <f t="shared" ref="E25:I25" si="2">SUM(E5:E24)</f>
        <v>1129860.21</v>
      </c>
      <c r="F25" s="10">
        <f t="shared" si="2"/>
        <v>1129860.21</v>
      </c>
      <c r="G25" s="10">
        <f t="shared" si="2"/>
        <v>1129860.21</v>
      </c>
      <c r="H25" s="10">
        <f t="shared" si="2"/>
        <v>1129860.2100000002</v>
      </c>
      <c r="I25" s="10">
        <f t="shared" si="2"/>
        <v>635743.11</v>
      </c>
      <c r="J25" s="19">
        <f>SUM(J5:J24)</f>
        <v>6285044.1600000001</v>
      </c>
    </row>
    <row r="26" spans="1:10" ht="15" customHeight="1" x14ac:dyDescent="0.25">
      <c r="A26" s="4" t="s">
        <v>18</v>
      </c>
      <c r="B26" s="5" t="s">
        <v>8</v>
      </c>
      <c r="C26" s="5" t="s">
        <v>20</v>
      </c>
      <c r="D26" s="6">
        <v>7.01</v>
      </c>
      <c r="E26" s="6">
        <v>8.9600000000000009</v>
      </c>
      <c r="F26" s="6">
        <v>10.16</v>
      </c>
      <c r="G26" s="6">
        <v>28.85</v>
      </c>
      <c r="H26" s="4"/>
      <c r="I26" s="4"/>
      <c r="J26" s="20">
        <f>SUM(D26:I26)</f>
        <v>54.980000000000004</v>
      </c>
    </row>
    <row r="27" spans="1:10" ht="15" customHeight="1" x14ac:dyDescent="0.25">
      <c r="A27" s="4" t="s">
        <v>18</v>
      </c>
      <c r="B27" s="5" t="s">
        <v>14</v>
      </c>
      <c r="C27" s="5" t="s">
        <v>20</v>
      </c>
      <c r="D27" s="6">
        <v>7.51</v>
      </c>
      <c r="E27" s="6">
        <v>11.79</v>
      </c>
      <c r="F27" s="6">
        <v>22.1</v>
      </c>
      <c r="G27" s="6">
        <v>31.26</v>
      </c>
      <c r="H27" s="4"/>
      <c r="I27" s="4"/>
      <c r="J27" s="20">
        <f>SUM(D27:I27)</f>
        <v>72.66</v>
      </c>
    </row>
    <row r="28" spans="1:10" ht="15" customHeight="1" x14ac:dyDescent="0.25">
      <c r="A28" s="4" t="s">
        <v>18</v>
      </c>
      <c r="B28" s="5" t="s">
        <v>29</v>
      </c>
      <c r="C28" s="5" t="s">
        <v>20</v>
      </c>
      <c r="D28" s="6">
        <v>986.51</v>
      </c>
      <c r="E28" s="6">
        <v>1964.09</v>
      </c>
      <c r="F28" s="6">
        <v>3699.58</v>
      </c>
      <c r="G28" s="6"/>
      <c r="H28" s="4"/>
      <c r="I28" s="4"/>
      <c r="J28" s="20">
        <f t="shared" ref="J28:J50" si="3">SUM(D28:I28)</f>
        <v>6650.18</v>
      </c>
    </row>
    <row r="29" spans="1:10" ht="15" customHeight="1" x14ac:dyDescent="0.25">
      <c r="A29" s="4" t="s">
        <v>18</v>
      </c>
      <c r="B29" s="5" t="s">
        <v>32</v>
      </c>
      <c r="C29" s="5" t="s">
        <v>20</v>
      </c>
      <c r="D29" s="6">
        <v>3204.47</v>
      </c>
      <c r="E29" s="6">
        <v>6065.76</v>
      </c>
      <c r="F29" s="6">
        <v>12076.62</v>
      </c>
      <c r="G29" s="6"/>
      <c r="H29" s="4"/>
      <c r="I29" s="4"/>
      <c r="J29" s="20">
        <f t="shared" si="3"/>
        <v>21346.85</v>
      </c>
    </row>
    <row r="30" spans="1:10" ht="15" customHeight="1" x14ac:dyDescent="0.25">
      <c r="A30" s="4" t="s">
        <v>18</v>
      </c>
      <c r="B30" s="29" t="s">
        <v>33</v>
      </c>
      <c r="C30" s="5" t="s">
        <v>20</v>
      </c>
      <c r="D30" s="6">
        <v>492.89</v>
      </c>
      <c r="E30" s="6">
        <v>1196.17</v>
      </c>
      <c r="F30" s="6">
        <v>2520.29</v>
      </c>
      <c r="G30" s="6"/>
      <c r="H30" s="4"/>
      <c r="I30" s="4"/>
      <c r="J30" s="20">
        <f t="shared" si="3"/>
        <v>4209.3500000000004</v>
      </c>
    </row>
    <row r="31" spans="1:10" ht="15" customHeight="1" x14ac:dyDescent="0.25">
      <c r="A31" s="4" t="s">
        <v>18</v>
      </c>
      <c r="B31" s="29" t="s">
        <v>34</v>
      </c>
      <c r="C31" s="5" t="s">
        <v>20</v>
      </c>
      <c r="D31" s="6">
        <v>34.799999999999997</v>
      </c>
      <c r="E31" s="6">
        <v>27.95</v>
      </c>
      <c r="F31" s="6">
        <v>126.62</v>
      </c>
      <c r="G31" s="6"/>
      <c r="H31" s="4"/>
      <c r="I31" s="4"/>
      <c r="J31" s="20">
        <f t="shared" si="3"/>
        <v>189.37</v>
      </c>
    </row>
    <row r="32" spans="1:10" ht="15" customHeight="1" x14ac:dyDescent="0.25">
      <c r="A32" s="4" t="s">
        <v>18</v>
      </c>
      <c r="B32" s="29" t="s">
        <v>35</v>
      </c>
      <c r="C32" s="5" t="s">
        <v>20</v>
      </c>
      <c r="D32" s="6">
        <v>22.36</v>
      </c>
      <c r="E32" s="6">
        <v>31.12</v>
      </c>
      <c r="F32" s="6">
        <v>46.9</v>
      </c>
      <c r="G32" s="6"/>
      <c r="H32" s="4"/>
      <c r="I32" s="4"/>
      <c r="J32" s="20">
        <f t="shared" si="3"/>
        <v>100.38</v>
      </c>
    </row>
    <row r="33" spans="1:10" ht="15" customHeight="1" x14ac:dyDescent="0.25">
      <c r="A33" s="4" t="s">
        <v>18</v>
      </c>
      <c r="B33" s="29" t="s">
        <v>36</v>
      </c>
      <c r="C33" s="5" t="s">
        <v>20</v>
      </c>
      <c r="D33" s="6">
        <v>7.53</v>
      </c>
      <c r="E33" s="6">
        <v>18.62</v>
      </c>
      <c r="F33" s="6">
        <v>38.14</v>
      </c>
      <c r="G33" s="6"/>
      <c r="H33" s="4"/>
      <c r="I33" s="4"/>
      <c r="J33" s="20">
        <f t="shared" si="3"/>
        <v>64.290000000000006</v>
      </c>
    </row>
    <row r="34" spans="1:10" s="7" customFormat="1" ht="15" customHeight="1" x14ac:dyDescent="0.25">
      <c r="A34" s="5" t="s">
        <v>18</v>
      </c>
      <c r="B34" s="29" t="s">
        <v>63</v>
      </c>
      <c r="C34" s="5" t="s">
        <v>20</v>
      </c>
      <c r="D34" s="6">
        <v>20367.21</v>
      </c>
      <c r="E34" s="6">
        <v>40885.31</v>
      </c>
      <c r="F34" s="6">
        <v>84307.71</v>
      </c>
      <c r="G34" s="6" t="s">
        <v>64</v>
      </c>
      <c r="H34" s="5" t="s">
        <v>64</v>
      </c>
      <c r="I34" s="5" t="s">
        <v>64</v>
      </c>
      <c r="J34" s="40">
        <f t="shared" si="3"/>
        <v>145560.23000000001</v>
      </c>
    </row>
    <row r="35" spans="1:10" s="7" customFormat="1" ht="15" customHeight="1" x14ac:dyDescent="0.25">
      <c r="A35" s="5" t="s">
        <v>18</v>
      </c>
      <c r="B35" s="29" t="s">
        <v>65</v>
      </c>
      <c r="C35" s="5" t="s">
        <v>20</v>
      </c>
      <c r="D35" s="6">
        <v>4005.38</v>
      </c>
      <c r="E35" s="6">
        <v>3229.66</v>
      </c>
      <c r="F35" s="6">
        <v>6376.33</v>
      </c>
      <c r="G35" s="6"/>
      <c r="H35" s="5"/>
      <c r="I35" s="5"/>
      <c r="J35" s="40">
        <f t="shared" si="3"/>
        <v>13611.369999999999</v>
      </c>
    </row>
    <row r="36" spans="1:10" s="7" customFormat="1" ht="15" customHeight="1" x14ac:dyDescent="0.25">
      <c r="A36" s="5" t="s">
        <v>18</v>
      </c>
      <c r="B36" s="29" t="s">
        <v>70</v>
      </c>
      <c r="C36" s="5" t="s">
        <v>20</v>
      </c>
      <c r="D36" s="6">
        <v>9690.06</v>
      </c>
      <c r="E36" s="6">
        <v>22757.7</v>
      </c>
      <c r="F36" s="6">
        <v>45379.39</v>
      </c>
      <c r="G36" s="6"/>
      <c r="H36" s="5"/>
      <c r="I36" s="5"/>
      <c r="J36" s="40">
        <f t="shared" si="3"/>
        <v>77827.149999999994</v>
      </c>
    </row>
    <row r="37" spans="1:10" s="7" customFormat="1" ht="15" customHeight="1" x14ac:dyDescent="0.25">
      <c r="A37" s="5" t="s">
        <v>18</v>
      </c>
      <c r="B37" s="29" t="s">
        <v>71</v>
      </c>
      <c r="C37" s="5" t="s">
        <v>20</v>
      </c>
      <c r="D37" s="6">
        <v>4592.3599999999997</v>
      </c>
      <c r="E37" s="6">
        <v>10517.45</v>
      </c>
      <c r="F37" s="6">
        <v>21769.35</v>
      </c>
      <c r="G37" s="6"/>
      <c r="H37" s="5"/>
      <c r="I37" s="5"/>
      <c r="J37" s="40">
        <f t="shared" si="3"/>
        <v>36879.160000000003</v>
      </c>
    </row>
    <row r="38" spans="1:10" s="7" customFormat="1" ht="15" customHeight="1" x14ac:dyDescent="0.25">
      <c r="A38" s="5" t="s">
        <v>18</v>
      </c>
      <c r="B38" s="29" t="s">
        <v>72</v>
      </c>
      <c r="C38" s="5" t="s">
        <v>20</v>
      </c>
      <c r="D38" s="6">
        <v>132.53</v>
      </c>
      <c r="E38" s="6">
        <v>89.88</v>
      </c>
      <c r="F38" s="6">
        <v>213.28</v>
      </c>
      <c r="G38" s="6"/>
      <c r="H38" s="5"/>
      <c r="I38" s="5"/>
      <c r="J38" s="40">
        <f t="shared" si="3"/>
        <v>435.69</v>
      </c>
    </row>
    <row r="39" spans="1:10" s="7" customFormat="1" ht="15" customHeight="1" x14ac:dyDescent="0.25">
      <c r="A39" s="5" t="s">
        <v>18</v>
      </c>
      <c r="B39" s="29" t="s">
        <v>73</v>
      </c>
      <c r="C39" s="5" t="s">
        <v>20</v>
      </c>
      <c r="D39" s="6">
        <v>3994.99</v>
      </c>
      <c r="E39" s="6">
        <v>6346.41</v>
      </c>
      <c r="F39" s="6">
        <v>13259.14</v>
      </c>
      <c r="G39" s="6"/>
      <c r="H39" s="5"/>
      <c r="I39" s="5"/>
      <c r="J39" s="40">
        <f t="shared" si="3"/>
        <v>23600.54</v>
      </c>
    </row>
    <row r="40" spans="1:10" s="7" customFormat="1" ht="15" customHeight="1" x14ac:dyDescent="0.25">
      <c r="A40" s="5" t="s">
        <v>18</v>
      </c>
      <c r="B40" s="29" t="s">
        <v>74</v>
      </c>
      <c r="C40" s="5" t="s">
        <v>20</v>
      </c>
      <c r="D40" s="6">
        <v>21.44</v>
      </c>
      <c r="E40" s="6">
        <v>38.799999999999997</v>
      </c>
      <c r="F40" s="6">
        <v>65.09</v>
      </c>
      <c r="G40" s="6"/>
      <c r="H40" s="5"/>
      <c r="I40" s="5"/>
      <c r="J40" s="40">
        <f t="shared" si="3"/>
        <v>125.33</v>
      </c>
    </row>
    <row r="41" spans="1:10" s="7" customFormat="1" ht="15" customHeight="1" x14ac:dyDescent="0.25">
      <c r="A41" s="5" t="s">
        <v>18</v>
      </c>
      <c r="B41" s="29" t="s">
        <v>75</v>
      </c>
      <c r="C41" s="5" t="s">
        <v>20</v>
      </c>
      <c r="D41" s="6">
        <v>827.15</v>
      </c>
      <c r="E41" s="6">
        <v>1047.55</v>
      </c>
      <c r="F41" s="6">
        <v>2186.9899999999998</v>
      </c>
      <c r="G41" s="6"/>
      <c r="H41" s="5"/>
      <c r="I41" s="5"/>
      <c r="J41" s="40">
        <f t="shared" si="3"/>
        <v>4061.6899999999996</v>
      </c>
    </row>
    <row r="42" spans="1:10" s="7" customFormat="1" ht="15" customHeight="1" x14ac:dyDescent="0.25">
      <c r="A42" s="5" t="s">
        <v>18</v>
      </c>
      <c r="B42" s="29" t="s">
        <v>76</v>
      </c>
      <c r="C42" s="5" t="s">
        <v>20</v>
      </c>
      <c r="D42" s="6">
        <v>81.819999999999993</v>
      </c>
      <c r="E42" s="6">
        <v>55.75</v>
      </c>
      <c r="F42" s="6">
        <v>117.73</v>
      </c>
      <c r="G42" s="6"/>
      <c r="H42" s="5"/>
      <c r="I42" s="5"/>
      <c r="J42" s="40">
        <f t="shared" si="3"/>
        <v>255.3</v>
      </c>
    </row>
    <row r="43" spans="1:10" s="7" customFormat="1" ht="15" customHeight="1" x14ac:dyDescent="0.25">
      <c r="A43" s="5" t="s">
        <v>18</v>
      </c>
      <c r="B43" s="29" t="s">
        <v>77</v>
      </c>
      <c r="C43" s="5" t="s">
        <v>20</v>
      </c>
      <c r="D43" s="6">
        <v>83.04</v>
      </c>
      <c r="E43" s="6">
        <v>74.61</v>
      </c>
      <c r="F43" s="6">
        <v>139.12</v>
      </c>
      <c r="G43" s="6"/>
      <c r="H43" s="5"/>
      <c r="I43" s="5"/>
      <c r="J43" s="40">
        <f t="shared" si="3"/>
        <v>296.77</v>
      </c>
    </row>
    <row r="44" spans="1:10" s="7" customFormat="1" ht="15" customHeight="1" x14ac:dyDescent="0.25">
      <c r="A44" s="5" t="s">
        <v>18</v>
      </c>
      <c r="B44" s="29" t="s">
        <v>78</v>
      </c>
      <c r="C44" s="5" t="s">
        <v>20</v>
      </c>
      <c r="D44" s="6">
        <v>50.14</v>
      </c>
      <c r="E44" s="6">
        <v>57.92</v>
      </c>
      <c r="F44" s="6">
        <v>177.11</v>
      </c>
      <c r="G44" s="6"/>
      <c r="H44" s="5"/>
      <c r="I44" s="5"/>
      <c r="J44" s="40">
        <f t="shared" si="3"/>
        <v>285.17</v>
      </c>
    </row>
    <row r="45" spans="1:10" s="7" customFormat="1" ht="15" customHeight="1" x14ac:dyDescent="0.25">
      <c r="A45" s="5" t="s">
        <v>18</v>
      </c>
      <c r="B45" s="29" t="s">
        <v>79</v>
      </c>
      <c r="C45" s="5" t="s">
        <v>20</v>
      </c>
      <c r="D45" s="6">
        <v>32.82</v>
      </c>
      <c r="E45" s="6">
        <v>146.11000000000001</v>
      </c>
      <c r="F45" s="6">
        <v>141.52000000000001</v>
      </c>
      <c r="G45" s="6"/>
      <c r="H45" s="5"/>
      <c r="I45" s="5"/>
      <c r="J45" s="40">
        <f t="shared" si="3"/>
        <v>320.45000000000005</v>
      </c>
    </row>
    <row r="46" spans="1:10" s="7" customFormat="1" ht="15" customHeight="1" x14ac:dyDescent="0.25">
      <c r="A46" s="5" t="s">
        <v>18</v>
      </c>
      <c r="B46" s="29" t="s">
        <v>80</v>
      </c>
      <c r="C46" s="5" t="s">
        <v>20</v>
      </c>
      <c r="D46" s="6">
        <v>30.77</v>
      </c>
      <c r="E46" s="6">
        <v>39.520000000000003</v>
      </c>
      <c r="F46" s="6">
        <v>62.52</v>
      </c>
      <c r="G46" s="6"/>
      <c r="H46" s="5"/>
      <c r="I46" s="5"/>
      <c r="J46" s="40">
        <f t="shared" si="3"/>
        <v>132.81</v>
      </c>
    </row>
    <row r="47" spans="1:10" s="7" customFormat="1" ht="15" customHeight="1" x14ac:dyDescent="0.25">
      <c r="A47" s="5" t="s">
        <v>18</v>
      </c>
      <c r="B47" s="29" t="s">
        <v>81</v>
      </c>
      <c r="C47" s="5" t="s">
        <v>20</v>
      </c>
      <c r="D47" s="6">
        <v>278.51</v>
      </c>
      <c r="E47" s="6">
        <v>693.01</v>
      </c>
      <c r="F47" s="6">
        <v>1099.8399999999999</v>
      </c>
      <c r="G47" s="6"/>
      <c r="H47" s="5"/>
      <c r="I47" s="5"/>
      <c r="J47" s="40">
        <f t="shared" si="3"/>
        <v>2071.3599999999997</v>
      </c>
    </row>
    <row r="48" spans="1:10" s="7" customFormat="1" ht="15" customHeight="1" x14ac:dyDescent="0.25">
      <c r="A48" s="5" t="s">
        <v>18</v>
      </c>
      <c r="B48" s="29" t="s">
        <v>82</v>
      </c>
      <c r="C48" s="5" t="s">
        <v>20</v>
      </c>
      <c r="D48" s="6">
        <v>13.31</v>
      </c>
      <c r="E48" s="6">
        <v>51.2</v>
      </c>
      <c r="F48" s="6">
        <v>107.87</v>
      </c>
      <c r="G48" s="6"/>
      <c r="H48" s="5"/>
      <c r="I48" s="5"/>
      <c r="J48" s="40">
        <f t="shared" si="3"/>
        <v>172.38</v>
      </c>
    </row>
    <row r="49" spans="1:11" s="7" customFormat="1" ht="15" customHeight="1" x14ac:dyDescent="0.25">
      <c r="A49" s="5" t="s">
        <v>18</v>
      </c>
      <c r="B49" s="29" t="s">
        <v>83</v>
      </c>
      <c r="C49" s="5" t="s">
        <v>20</v>
      </c>
      <c r="D49" s="6">
        <v>14.53</v>
      </c>
      <c r="E49" s="6">
        <v>17.940000000000001</v>
      </c>
      <c r="F49" s="6">
        <v>27.72</v>
      </c>
      <c r="G49" s="6"/>
      <c r="H49" s="5"/>
      <c r="I49" s="5"/>
      <c r="J49" s="40">
        <f t="shared" si="3"/>
        <v>60.19</v>
      </c>
    </row>
    <row r="50" spans="1:11" s="7" customFormat="1" ht="15" customHeight="1" x14ac:dyDescent="0.25">
      <c r="A50" s="5" t="s">
        <v>18</v>
      </c>
      <c r="B50" s="29" t="s">
        <v>84</v>
      </c>
      <c r="C50" s="5" t="s">
        <v>20</v>
      </c>
      <c r="D50" s="6">
        <v>89488.01</v>
      </c>
      <c r="E50" s="6">
        <v>201177.67</v>
      </c>
      <c r="F50" s="6">
        <v>239299.49</v>
      </c>
      <c r="G50" s="6">
        <v>505186.95</v>
      </c>
      <c r="H50" s="43">
        <v>471976.4</v>
      </c>
      <c r="I50" s="43">
        <v>437713.94</v>
      </c>
      <c r="J50" s="40">
        <f t="shared" si="3"/>
        <v>1944842.46</v>
      </c>
    </row>
    <row r="51" spans="1:11" s="11" customFormat="1" ht="15" customHeight="1" x14ac:dyDescent="0.25">
      <c r="A51" s="9"/>
      <c r="B51" s="9"/>
      <c r="C51" s="12" t="s">
        <v>45</v>
      </c>
      <c r="D51" s="13">
        <f>SUM(D26:D50)</f>
        <v>138467.15</v>
      </c>
      <c r="E51" s="13">
        <f t="shared" ref="E51:I51" si="4">SUM(E26:E50)</f>
        <v>296550.95</v>
      </c>
      <c r="F51" s="13">
        <f t="shared" si="4"/>
        <v>433270.61</v>
      </c>
      <c r="G51" s="13">
        <f t="shared" si="4"/>
        <v>505247.06</v>
      </c>
      <c r="H51" s="13">
        <f t="shared" si="4"/>
        <v>471976.4</v>
      </c>
      <c r="I51" s="13">
        <f t="shared" si="4"/>
        <v>437713.94</v>
      </c>
      <c r="J51" s="21">
        <f>SUM(D51:I51)</f>
        <v>2283226.11</v>
      </c>
      <c r="K51" s="25">
        <f>J51-SUM(J26:J50)</f>
        <v>0</v>
      </c>
    </row>
    <row r="52" spans="1:11" s="11" customFormat="1" ht="15" customHeight="1" x14ac:dyDescent="0.25">
      <c r="A52" s="30" t="s">
        <v>47</v>
      </c>
      <c r="B52" s="31" t="s">
        <v>37</v>
      </c>
      <c r="C52" s="5" t="s">
        <v>20</v>
      </c>
      <c r="D52" s="32">
        <v>1701.1439999999998</v>
      </c>
      <c r="E52" s="32">
        <v>3849.1109999999999</v>
      </c>
      <c r="F52" s="32">
        <v>7774.28</v>
      </c>
      <c r="G52" s="32">
        <v>11793.324000000001</v>
      </c>
      <c r="H52" s="32">
        <v>10734.087</v>
      </c>
      <c r="I52" s="32">
        <v>12125.124</v>
      </c>
      <c r="J52" s="34">
        <f>SUM(D52:I52)</f>
        <v>47977.069999999992</v>
      </c>
      <c r="K52" s="25"/>
    </row>
    <row r="53" spans="1:11" s="11" customFormat="1" ht="15" customHeight="1" x14ac:dyDescent="0.25">
      <c r="A53" s="30" t="s">
        <v>47</v>
      </c>
      <c r="B53" s="31" t="s">
        <v>38</v>
      </c>
      <c r="C53" s="5" t="s">
        <v>20</v>
      </c>
      <c r="D53" s="32">
        <v>2235.37</v>
      </c>
      <c r="E53" s="32">
        <v>5781.06</v>
      </c>
      <c r="F53" s="32">
        <v>12021.04</v>
      </c>
      <c r="G53" s="32">
        <v>18448.37</v>
      </c>
      <c r="H53" s="32">
        <v>15573.16</v>
      </c>
      <c r="I53" s="32">
        <v>9771.93</v>
      </c>
      <c r="J53" s="34">
        <f t="shared" ref="J53:J60" si="5">SUM(D53:I53)</f>
        <v>63830.93</v>
      </c>
      <c r="K53" s="25"/>
    </row>
    <row r="54" spans="1:11" s="11" customFormat="1" ht="15" customHeight="1" x14ac:dyDescent="0.25">
      <c r="A54" s="30" t="s">
        <v>47</v>
      </c>
      <c r="B54" s="31" t="s">
        <v>39</v>
      </c>
      <c r="C54" s="5" t="s">
        <v>20</v>
      </c>
      <c r="D54" s="32">
        <v>153.94</v>
      </c>
      <c r="E54" s="32">
        <v>290.19</v>
      </c>
      <c r="F54" s="32">
        <v>613.19000000000005</v>
      </c>
      <c r="G54" s="32">
        <v>901.07</v>
      </c>
      <c r="H54" s="32">
        <v>795.17</v>
      </c>
      <c r="I54" s="32">
        <v>772.07</v>
      </c>
      <c r="J54" s="34">
        <f t="shared" si="5"/>
        <v>3525.6300000000006</v>
      </c>
      <c r="K54" s="25"/>
    </row>
    <row r="55" spans="1:11" s="11" customFormat="1" ht="15" customHeight="1" x14ac:dyDescent="0.25">
      <c r="A55" s="30" t="s">
        <v>47</v>
      </c>
      <c r="B55" s="31" t="s">
        <v>40</v>
      </c>
      <c r="C55" s="5" t="s">
        <v>20</v>
      </c>
      <c r="D55" s="32">
        <v>329.67</v>
      </c>
      <c r="E55" s="32">
        <v>603.9</v>
      </c>
      <c r="F55" s="32">
        <v>1218.3399999999999</v>
      </c>
      <c r="G55" s="32">
        <v>1656.88</v>
      </c>
      <c r="H55" s="32">
        <v>1149.01</v>
      </c>
      <c r="I55" s="32">
        <v>2363.58</v>
      </c>
      <c r="J55" s="34">
        <f t="shared" si="5"/>
        <v>7321.38</v>
      </c>
      <c r="K55" s="25"/>
    </row>
    <row r="56" spans="1:11" s="11" customFormat="1" ht="15" customHeight="1" x14ac:dyDescent="0.25">
      <c r="A56" s="30" t="s">
        <v>47</v>
      </c>
      <c r="B56" s="31" t="s">
        <v>41</v>
      </c>
      <c r="C56" s="5" t="s">
        <v>20</v>
      </c>
      <c r="D56" s="32">
        <v>839.72</v>
      </c>
      <c r="E56" s="32">
        <v>2318.2800000000002</v>
      </c>
      <c r="F56" s="32">
        <v>4451.6099999999997</v>
      </c>
      <c r="G56" s="32">
        <v>6195.69</v>
      </c>
      <c r="H56" s="32">
        <v>5408.32</v>
      </c>
      <c r="I56" s="32">
        <v>5671.75</v>
      </c>
      <c r="J56" s="34">
        <f t="shared" si="5"/>
        <v>24885.37</v>
      </c>
      <c r="K56" s="25"/>
    </row>
    <row r="57" spans="1:11" s="11" customFormat="1" ht="15" customHeight="1" x14ac:dyDescent="0.25">
      <c r="A57" s="30" t="s">
        <v>47</v>
      </c>
      <c r="B57" s="31" t="s">
        <v>42</v>
      </c>
      <c r="C57" s="5" t="s">
        <v>20</v>
      </c>
      <c r="D57" s="32">
        <v>102.04</v>
      </c>
      <c r="E57" s="32">
        <v>223.76</v>
      </c>
      <c r="F57" s="32">
        <v>395.93</v>
      </c>
      <c r="G57" s="32">
        <v>672.15</v>
      </c>
      <c r="H57" s="32">
        <v>783.07</v>
      </c>
      <c r="I57" s="32">
        <v>1006.3</v>
      </c>
      <c r="J57" s="34">
        <f t="shared" si="5"/>
        <v>3183.25</v>
      </c>
      <c r="K57" s="25"/>
    </row>
    <row r="58" spans="1:11" s="11" customFormat="1" ht="15" customHeight="1" x14ac:dyDescent="0.25">
      <c r="A58" s="30" t="s">
        <v>47</v>
      </c>
      <c r="B58" s="31" t="s">
        <v>43</v>
      </c>
      <c r="C58" s="5" t="s">
        <v>20</v>
      </c>
      <c r="D58" s="32">
        <v>199.67</v>
      </c>
      <c r="E58" s="32">
        <v>389.03</v>
      </c>
      <c r="F58" s="32">
        <v>880.9</v>
      </c>
      <c r="G58" s="32">
        <v>1329.86</v>
      </c>
      <c r="H58" s="32">
        <v>961.55</v>
      </c>
      <c r="I58" s="32">
        <v>1105.3599999999999</v>
      </c>
      <c r="J58" s="34">
        <f t="shared" si="5"/>
        <v>4866.37</v>
      </c>
      <c r="K58" s="25"/>
    </row>
    <row r="59" spans="1:11" s="11" customFormat="1" ht="15" customHeight="1" x14ac:dyDescent="0.25">
      <c r="A59" s="30" t="s">
        <v>47</v>
      </c>
      <c r="B59" s="31" t="s">
        <v>44</v>
      </c>
      <c r="C59" s="5" t="s">
        <v>20</v>
      </c>
      <c r="D59" s="32">
        <v>415.06</v>
      </c>
      <c r="E59" s="32">
        <v>155.5</v>
      </c>
      <c r="F59" s="32">
        <v>504.06</v>
      </c>
      <c r="G59" s="32">
        <v>1.56</v>
      </c>
      <c r="H59" s="32">
        <v>469.17</v>
      </c>
      <c r="I59" s="32">
        <v>896.86</v>
      </c>
      <c r="J59" s="34">
        <f t="shared" si="5"/>
        <v>2442.21</v>
      </c>
      <c r="K59" s="25"/>
    </row>
    <row r="60" spans="1:11" s="11" customFormat="1" ht="15" customHeight="1" x14ac:dyDescent="0.25">
      <c r="A60" s="30" t="s">
        <v>47</v>
      </c>
      <c r="B60" s="36" t="s">
        <v>49</v>
      </c>
      <c r="C60" s="5" t="s">
        <v>20</v>
      </c>
      <c r="D60" s="32">
        <v>31341.85</v>
      </c>
      <c r="E60" s="32">
        <v>45064.389000000003</v>
      </c>
      <c r="F60" s="32">
        <v>19542.73</v>
      </c>
      <c r="G60" s="32">
        <v>14482.626</v>
      </c>
      <c r="H60" s="32">
        <v>12401.153</v>
      </c>
      <c r="I60" s="32">
        <v>7114.9260000000004</v>
      </c>
      <c r="J60" s="34">
        <f t="shared" si="5"/>
        <v>129947.67400000001</v>
      </c>
      <c r="K60" s="25"/>
    </row>
    <row r="61" spans="1:11" s="11" customFormat="1" ht="15" customHeight="1" x14ac:dyDescent="0.25">
      <c r="A61" s="26"/>
      <c r="B61" s="33"/>
      <c r="C61" s="12" t="s">
        <v>48</v>
      </c>
      <c r="D61" s="13">
        <f>SUM(D52:D60)</f>
        <v>37318.464</v>
      </c>
      <c r="E61" s="13">
        <f t="shared" ref="E61:I61" si="6">SUM(E52:E60)</f>
        <v>58675.22</v>
      </c>
      <c r="F61" s="13">
        <f t="shared" si="6"/>
        <v>47402.080000000002</v>
      </c>
      <c r="G61" s="13">
        <f t="shared" si="6"/>
        <v>55481.53</v>
      </c>
      <c r="H61" s="13">
        <f t="shared" si="6"/>
        <v>48274.689999999995</v>
      </c>
      <c r="I61" s="13">
        <f t="shared" si="6"/>
        <v>40827.899999999994</v>
      </c>
      <c r="J61" s="13">
        <f>SUM(J52:J60)</f>
        <v>287979.88400000002</v>
      </c>
      <c r="K61" s="25">
        <f>J61-SUM(J52:J60)</f>
        <v>0</v>
      </c>
    </row>
    <row r="62" spans="1:11" s="11" customFormat="1" ht="15" customHeight="1" x14ac:dyDescent="0.25">
      <c r="A62" s="30" t="s">
        <v>51</v>
      </c>
      <c r="B62" s="30" t="s">
        <v>52</v>
      </c>
      <c r="C62" s="38" t="s">
        <v>17</v>
      </c>
      <c r="D62" s="32">
        <v>2452.2199999999998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2452.2199999999998</v>
      </c>
      <c r="K62" s="25"/>
    </row>
    <row r="63" spans="1:11" s="11" customFormat="1" ht="15" customHeight="1" x14ac:dyDescent="0.25">
      <c r="A63" s="30" t="s">
        <v>51</v>
      </c>
      <c r="B63" s="30" t="s">
        <v>53</v>
      </c>
      <c r="C63" s="38" t="s">
        <v>17</v>
      </c>
      <c r="D63" s="32">
        <v>2942.71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f t="shared" ref="J63:J72" si="7">SUM(D63:I63)</f>
        <v>2942.71</v>
      </c>
      <c r="K63" s="25"/>
    </row>
    <row r="64" spans="1:11" s="11" customFormat="1" ht="15" customHeight="1" x14ac:dyDescent="0.25">
      <c r="A64" s="30" t="s">
        <v>51</v>
      </c>
      <c r="B64" s="30" t="s">
        <v>54</v>
      </c>
      <c r="C64" s="38" t="s">
        <v>17</v>
      </c>
      <c r="D64" s="32">
        <v>2436.5700000000002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f t="shared" si="7"/>
        <v>2436.5700000000002</v>
      </c>
      <c r="K64" s="25"/>
    </row>
    <row r="65" spans="1:11" s="11" customFormat="1" ht="15" customHeight="1" x14ac:dyDescent="0.25">
      <c r="A65" s="30" t="s">
        <v>51</v>
      </c>
      <c r="B65" s="30" t="s">
        <v>55</v>
      </c>
      <c r="C65" s="38" t="s">
        <v>17</v>
      </c>
      <c r="D65" s="32">
        <v>2235.5300000000002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f t="shared" si="7"/>
        <v>2235.5300000000002</v>
      </c>
      <c r="K65" s="25"/>
    </row>
    <row r="66" spans="1:11" s="11" customFormat="1" ht="15" customHeight="1" x14ac:dyDescent="0.25">
      <c r="A66" s="30" t="s">
        <v>51</v>
      </c>
      <c r="B66" s="30" t="s">
        <v>61</v>
      </c>
      <c r="C66" s="38" t="s">
        <v>17</v>
      </c>
      <c r="D66" s="32">
        <v>1903.83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f t="shared" si="7"/>
        <v>1903.83</v>
      </c>
      <c r="K66" s="25"/>
    </row>
    <row r="67" spans="1:11" s="11" customFormat="1" ht="15" customHeight="1" x14ac:dyDescent="0.25">
      <c r="A67" s="30" t="s">
        <v>51</v>
      </c>
      <c r="B67" s="30" t="s">
        <v>56</v>
      </c>
      <c r="C67" s="38" t="s">
        <v>17</v>
      </c>
      <c r="D67" s="32">
        <v>686.79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f t="shared" si="7"/>
        <v>686.79</v>
      </c>
      <c r="K67" s="25"/>
    </row>
    <row r="68" spans="1:11" s="11" customFormat="1" ht="15" customHeight="1" x14ac:dyDescent="0.25">
      <c r="A68" s="30" t="s">
        <v>51</v>
      </c>
      <c r="B68" s="30" t="s">
        <v>57</v>
      </c>
      <c r="C68" s="38" t="s">
        <v>17</v>
      </c>
      <c r="D68" s="32">
        <v>249.42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f t="shared" si="7"/>
        <v>249.42</v>
      </c>
      <c r="K68" s="25"/>
    </row>
    <row r="69" spans="1:11" s="11" customFormat="1" ht="15" customHeight="1" x14ac:dyDescent="0.25">
      <c r="A69" s="30" t="s">
        <v>51</v>
      </c>
      <c r="B69" s="30" t="s">
        <v>58</v>
      </c>
      <c r="C69" s="38" t="s">
        <v>17</v>
      </c>
      <c r="D69" s="32">
        <v>155.55000000000001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f t="shared" si="7"/>
        <v>155.55000000000001</v>
      </c>
      <c r="K69" s="25"/>
    </row>
    <row r="70" spans="1:11" s="11" customFormat="1" ht="15" customHeight="1" x14ac:dyDescent="0.25">
      <c r="A70" s="30" t="s">
        <v>51</v>
      </c>
      <c r="B70" s="30" t="s">
        <v>51</v>
      </c>
      <c r="C70" s="38" t="s">
        <v>17</v>
      </c>
      <c r="D70" s="32">
        <v>197.46</v>
      </c>
      <c r="E70" s="32">
        <v>197.46</v>
      </c>
      <c r="F70" s="32">
        <v>197.46</v>
      </c>
      <c r="G70" s="32">
        <v>197.46</v>
      </c>
      <c r="H70" s="32">
        <v>197.46</v>
      </c>
      <c r="I70" s="32">
        <v>197.46</v>
      </c>
      <c r="J70" s="32">
        <f t="shared" si="7"/>
        <v>1184.76</v>
      </c>
      <c r="K70" s="25"/>
    </row>
    <row r="71" spans="1:11" s="11" customFormat="1" ht="15" customHeight="1" x14ac:dyDescent="0.25">
      <c r="A71" s="30" t="s">
        <v>51</v>
      </c>
      <c r="B71" s="30" t="s">
        <v>59</v>
      </c>
      <c r="C71" s="38" t="s">
        <v>17</v>
      </c>
      <c r="D71" s="32">
        <v>431732.44</v>
      </c>
      <c r="E71" s="32">
        <v>839764.8</v>
      </c>
      <c r="F71" s="32">
        <v>739899.79</v>
      </c>
      <c r="G71" s="32">
        <v>760966.19</v>
      </c>
      <c r="H71" s="32">
        <v>693090.81</v>
      </c>
      <c r="I71" s="32">
        <v>693090.81</v>
      </c>
      <c r="J71" s="32">
        <f t="shared" si="7"/>
        <v>4158544.84</v>
      </c>
      <c r="K71" s="25"/>
    </row>
    <row r="72" spans="1:11" s="11" customFormat="1" ht="15" customHeight="1" x14ac:dyDescent="0.25">
      <c r="A72" s="30" t="s">
        <v>51</v>
      </c>
      <c r="B72" s="30" t="s">
        <v>60</v>
      </c>
      <c r="C72" s="38" t="s">
        <v>17</v>
      </c>
      <c r="D72" s="32">
        <v>38804.83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f t="shared" si="7"/>
        <v>38804.83</v>
      </c>
      <c r="K72" s="25"/>
    </row>
    <row r="73" spans="1:11" s="11" customFormat="1" ht="15" customHeight="1" x14ac:dyDescent="0.25">
      <c r="A73" s="26"/>
      <c r="B73" s="33"/>
      <c r="C73" s="37" t="s">
        <v>62</v>
      </c>
      <c r="D73" s="13">
        <f>SUM(D62:D72)</f>
        <v>483797.35000000003</v>
      </c>
      <c r="E73" s="13">
        <f t="shared" ref="E73:I73" si="8">SUM(E62:E72)</f>
        <v>839962.26</v>
      </c>
      <c r="F73" s="13">
        <f t="shared" si="8"/>
        <v>740097.25</v>
      </c>
      <c r="G73" s="13">
        <f t="shared" si="8"/>
        <v>761163.64999999991</v>
      </c>
      <c r="H73" s="13">
        <f t="shared" si="8"/>
        <v>693288.27</v>
      </c>
      <c r="I73" s="13">
        <f t="shared" si="8"/>
        <v>693288.27</v>
      </c>
      <c r="J73" s="13">
        <f>SUM(J62:J72)</f>
        <v>4211597.05</v>
      </c>
      <c r="K73" s="25"/>
    </row>
    <row r="74" spans="1:11" ht="15" customHeight="1" x14ac:dyDescent="0.25">
      <c r="K74" s="17"/>
    </row>
    <row r="75" spans="1:11" s="14" customFormat="1" ht="33" customHeight="1" x14ac:dyDescent="0.3">
      <c r="C75" s="42" t="s">
        <v>26</v>
      </c>
      <c r="D75" s="42"/>
      <c r="E75" s="42"/>
      <c r="F75" s="42"/>
      <c r="G75" s="42"/>
      <c r="H75" s="42"/>
      <c r="I75" s="42"/>
      <c r="J75" s="42"/>
    </row>
    <row r="76" spans="1:11" ht="15" customHeight="1" x14ac:dyDescent="0.25">
      <c r="C76" s="3" t="s">
        <v>24</v>
      </c>
      <c r="D76" s="16" t="s">
        <v>1</v>
      </c>
      <c r="E76" s="16" t="s">
        <v>2</v>
      </c>
      <c r="F76" s="16" t="s">
        <v>3</v>
      </c>
      <c r="G76" s="16" t="s">
        <v>4</v>
      </c>
      <c r="H76" s="16" t="s">
        <v>5</v>
      </c>
      <c r="I76" s="16" t="s">
        <v>6</v>
      </c>
      <c r="J76" s="3" t="s">
        <v>23</v>
      </c>
    </row>
    <row r="77" spans="1:11" ht="15" customHeight="1" x14ac:dyDescent="0.25">
      <c r="C77" s="22" t="s">
        <v>22</v>
      </c>
      <c r="D77" s="23">
        <f>1129860.21-D25</f>
        <v>0</v>
      </c>
      <c r="E77" s="23">
        <f t="shared" ref="E77:I77" si="9">1129860.21-E25</f>
        <v>0</v>
      </c>
      <c r="F77" s="23">
        <f t="shared" si="9"/>
        <v>0</v>
      </c>
      <c r="G77" s="23">
        <f t="shared" si="9"/>
        <v>0</v>
      </c>
      <c r="H77" s="23">
        <f t="shared" si="9"/>
        <v>0</v>
      </c>
      <c r="I77" s="23">
        <f t="shared" si="9"/>
        <v>494117.1</v>
      </c>
      <c r="J77" s="23">
        <f>SUM(D77:I77)</f>
        <v>494117.1</v>
      </c>
      <c r="K77" s="17">
        <f>6779161.26-J25-J77</f>
        <v>0</v>
      </c>
    </row>
    <row r="78" spans="1:11" ht="15" customHeight="1" x14ac:dyDescent="0.25">
      <c r="C78" s="22" t="s">
        <v>51</v>
      </c>
      <c r="D78" s="23">
        <f>990993-D73</f>
        <v>507195.64999999997</v>
      </c>
      <c r="E78" s="23">
        <f>1851431-E73</f>
        <v>1011468.74</v>
      </c>
      <c r="F78" s="23">
        <f>1640840.72-F73</f>
        <v>900743.47</v>
      </c>
      <c r="G78" s="23">
        <f>1685264.47-G73</f>
        <v>924100.82000000007</v>
      </c>
      <c r="H78" s="23">
        <f>1542132.3-H73</f>
        <v>848844.03</v>
      </c>
      <c r="I78" s="23">
        <f>1542132.3-I73</f>
        <v>848844.03</v>
      </c>
      <c r="J78" s="23">
        <f>SUM(D78:I78)</f>
        <v>5041196.74</v>
      </c>
      <c r="K78" s="17">
        <f>9252793.79-J78-J73</f>
        <v>0</v>
      </c>
    </row>
    <row r="79" spans="1:11" ht="15" customHeight="1" x14ac:dyDescent="0.25"/>
    <row r="80" spans="1:11" ht="33" customHeight="1" x14ac:dyDescent="0.3">
      <c r="C80" s="42" t="s">
        <v>27</v>
      </c>
      <c r="D80" s="42"/>
      <c r="E80" s="42"/>
      <c r="F80" s="42"/>
      <c r="G80" s="42"/>
      <c r="H80" s="42"/>
      <c r="I80" s="42"/>
      <c r="J80" s="42"/>
    </row>
    <row r="81" spans="3:11" ht="15" customHeight="1" x14ac:dyDescent="0.25">
      <c r="C81" s="3" t="s">
        <v>25</v>
      </c>
      <c r="D81" s="16" t="s">
        <v>1</v>
      </c>
      <c r="E81" s="16" t="s">
        <v>2</v>
      </c>
      <c r="F81" s="16" t="s">
        <v>3</v>
      </c>
      <c r="G81" s="16" t="s">
        <v>4</v>
      </c>
      <c r="H81" s="16" t="s">
        <v>5</v>
      </c>
      <c r="I81" s="16" t="s">
        <v>6</v>
      </c>
      <c r="J81" s="3" t="s">
        <v>23</v>
      </c>
    </row>
    <row r="82" spans="3:11" ht="15" customHeight="1" x14ac:dyDescent="0.25">
      <c r="C82" s="22" t="s">
        <v>22</v>
      </c>
      <c r="D82" s="23">
        <f>251560.18-D51</f>
        <v>113093.03</v>
      </c>
      <c r="E82" s="23">
        <f>695402.31-E51</f>
        <v>398851.36000000004</v>
      </c>
      <c r="F82" s="23">
        <f>1386636.43-F51</f>
        <v>953365.82</v>
      </c>
      <c r="G82" s="23">
        <f>720866.84-G51</f>
        <v>215619.77999999997</v>
      </c>
      <c r="H82" s="23">
        <f>619584.87-H51</f>
        <v>147608.46999999997</v>
      </c>
      <c r="I82" s="23">
        <f>491147.94-I51</f>
        <v>53434</v>
      </c>
      <c r="J82" s="23">
        <f>SUM(D82:I82)</f>
        <v>1881972.46</v>
      </c>
      <c r="K82" s="17">
        <f>4165198.58-J51-J82</f>
        <v>1.0000000242143869E-2</v>
      </c>
    </row>
    <row r="83" spans="3:11" ht="15" customHeight="1" x14ac:dyDescent="0.25">
      <c r="C83" s="22" t="s">
        <v>47</v>
      </c>
      <c r="D83" s="35">
        <f>51231.14-D61</f>
        <v>13912.675999999999</v>
      </c>
      <c r="E83" s="35">
        <f>58675.22-E61</f>
        <v>0</v>
      </c>
      <c r="F83" s="35">
        <f>47402.08-F61</f>
        <v>0</v>
      </c>
      <c r="G83" s="35">
        <f>55481.53-G61</f>
        <v>0</v>
      </c>
      <c r="H83" s="35">
        <f>48274.69-H61</f>
        <v>0</v>
      </c>
      <c r="I83" s="35">
        <f>40827.9-I61</f>
        <v>0</v>
      </c>
      <c r="J83" s="23">
        <f>SUM(D83:I83)</f>
        <v>13912.675999999999</v>
      </c>
    </row>
  </sheetData>
  <mergeCells count="3">
    <mergeCell ref="A2:J2"/>
    <mergeCell ref="C75:J75"/>
    <mergeCell ref="C80:J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Smarandoiu, Mihaela</dc:creator>
  <cp:lastModifiedBy>Florentina Asandei</cp:lastModifiedBy>
  <dcterms:created xsi:type="dcterms:W3CDTF">2019-03-26T07:25:31Z</dcterms:created>
  <dcterms:modified xsi:type="dcterms:W3CDTF">2019-03-28T13:19:15Z</dcterms:modified>
</cp:coreProperties>
</file>