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OPP\2019\rapoarte de fundamentare\producatori contracte\pt afisare site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E38" i="1"/>
  <c r="F38" i="1"/>
  <c r="G38" i="1"/>
  <c r="H38" i="1"/>
  <c r="I38" i="1"/>
  <c r="J37" i="1"/>
  <c r="D38" i="1"/>
  <c r="K46" i="1" l="1"/>
  <c r="H47" i="1"/>
  <c r="J30" i="1"/>
  <c r="J31" i="1"/>
  <c r="J32" i="1"/>
  <c r="J33" i="1"/>
  <c r="J34" i="1"/>
  <c r="J35" i="1"/>
  <c r="J36" i="1"/>
  <c r="J29" i="1"/>
  <c r="E47" i="1"/>
  <c r="F47" i="1"/>
  <c r="G47" i="1"/>
  <c r="I47" i="1"/>
  <c r="D47" i="1"/>
  <c r="J47" i="1" l="1"/>
  <c r="D46" i="1" l="1"/>
  <c r="J22" i="1"/>
  <c r="J23" i="1"/>
  <c r="J24" i="1"/>
  <c r="J25" i="1"/>
  <c r="J26" i="1"/>
  <c r="J27" i="1"/>
  <c r="H28" i="1"/>
  <c r="I28" i="1"/>
  <c r="E28" i="1"/>
  <c r="F28" i="1"/>
  <c r="J28" i="1" s="1"/>
  <c r="G28" i="1"/>
  <c r="D28" i="1"/>
  <c r="J16" i="1"/>
  <c r="J17" i="1"/>
  <c r="J18" i="1"/>
  <c r="K28" i="1" l="1"/>
  <c r="J20" i="1"/>
  <c r="J21" i="1"/>
  <c r="J7" i="1"/>
  <c r="J8" i="1"/>
  <c r="J9" i="1"/>
  <c r="J10" i="1"/>
  <c r="J12" i="1"/>
  <c r="J13" i="1"/>
  <c r="J14" i="1"/>
  <c r="J15" i="1"/>
  <c r="J5" i="1"/>
  <c r="E46" i="1" l="1"/>
  <c r="F46" i="1"/>
  <c r="G46" i="1"/>
  <c r="J46" i="1" l="1"/>
  <c r="I11" i="1"/>
  <c r="H11" i="1"/>
  <c r="G11" i="1"/>
  <c r="F11" i="1"/>
  <c r="E11" i="1"/>
  <c r="D11" i="1"/>
  <c r="D6" i="1"/>
  <c r="D19" i="1" s="1"/>
  <c r="D42" i="1" s="1"/>
  <c r="G19" i="1" l="1"/>
  <c r="G42" i="1" s="1"/>
  <c r="H19" i="1"/>
  <c r="H42" i="1" s="1"/>
  <c r="E19" i="1"/>
  <c r="E42" i="1" s="1"/>
  <c r="J42" i="1" s="1"/>
  <c r="I19" i="1"/>
  <c r="I42" i="1" s="1"/>
  <c r="F19" i="1"/>
  <c r="F42" i="1" s="1"/>
  <c r="J11" i="1"/>
  <c r="J6" i="1"/>
  <c r="J19" i="1" s="1"/>
  <c r="K42" i="1" l="1"/>
</calcChain>
</file>

<file path=xl/sharedStrings.xml><?xml version="1.0" encoding="utf-8"?>
<sst xmlns="http://schemas.openxmlformats.org/spreadsheetml/2006/main" count="129" uniqueCount="51">
  <si>
    <t>Furnizor</t>
  </si>
  <si>
    <t>Aprilie 2019</t>
  </si>
  <si>
    <t>Mai 2019</t>
  </si>
  <si>
    <t>Iunie 2019</t>
  </si>
  <si>
    <t>Iulie 2019</t>
  </si>
  <si>
    <t>August 2019</t>
  </si>
  <si>
    <t>Septembrie 2019</t>
  </si>
  <si>
    <t>Prisma Serv Company Iasi SRL</t>
  </si>
  <si>
    <t>MM Data SRL</t>
  </si>
  <si>
    <t>Design Proiect SRL</t>
  </si>
  <si>
    <t>Pado Group Infrastructures SRL</t>
  </si>
  <si>
    <t>Electric &amp; Gas Power Trade SRL</t>
  </si>
  <si>
    <t>E.V.A. Energy SA</t>
  </si>
  <si>
    <t>Tinmar Energy S.A.</t>
  </si>
  <si>
    <t>SST GRUP Transilvania SRL</t>
  </si>
  <si>
    <t>Electric Planners SRL</t>
  </si>
  <si>
    <t>destinatie</t>
  </si>
  <si>
    <t>consum casnic</t>
  </si>
  <si>
    <t>OMV PETROM SA</t>
  </si>
  <si>
    <t>Producator</t>
  </si>
  <si>
    <t>consum noncasnic</t>
  </si>
  <si>
    <t>Renovatio Trading SRL</t>
  </si>
  <si>
    <t>OMV PETROM S.A.</t>
  </si>
  <si>
    <t>Total</t>
  </si>
  <si>
    <t>CC</t>
  </si>
  <si>
    <t>NC</t>
  </si>
  <si>
    <t>Cantitati de gaze naturale din productia interna ramase disponibile pentru contractare - CC (pe baza Deciziei ANRE nr.473/20.03.2019)</t>
  </si>
  <si>
    <t>Cantitati de gaze naturale din productia interna ramase disponibile pentru contractare - NC (pe baza Deciziei ANRE nr.474/20.03.2019)</t>
  </si>
  <si>
    <t>Informatii primite de la producatori conform prevederilor Ordinului ANRE nr.35/martie 2019, anexa 2, art.9</t>
  </si>
  <si>
    <r>
      <t xml:space="preserve">Cantitati de gaze naturale contractate pentru perioada aprilie - septembrie 2019 pana la data de </t>
    </r>
    <r>
      <rPr>
        <b/>
        <sz val="12"/>
        <color rgb="FFFF0000"/>
        <rFont val="Segoe UI"/>
        <family val="2"/>
      </rPr>
      <t>27 martie 2019</t>
    </r>
  </si>
  <si>
    <t>Premier Energy Trading SRL</t>
  </si>
  <si>
    <t>BERG Sistem Gaz SA</t>
  </si>
  <si>
    <t>Macin Gaz SRL</t>
  </si>
  <si>
    <t>Premier Energy SRL</t>
  </si>
  <si>
    <t>Next Energy Distribution</t>
  </si>
  <si>
    <t>Prisma Serv</t>
  </si>
  <si>
    <t xml:space="preserve">Cyeb </t>
  </si>
  <si>
    <t>Gaz Nord Est</t>
  </si>
  <si>
    <t>CEZ VANZARE</t>
  </si>
  <si>
    <t>MET ROMANIA ENERGY</t>
  </si>
  <si>
    <t>RESTART ENERGY</t>
  </si>
  <si>
    <t>DISTRIGAZ VEST ORADEA</t>
  </si>
  <si>
    <t xml:space="preserve">ENEL  ENERGIE </t>
  </si>
  <si>
    <t>ENEL  ENERGIE MUNTENIA</t>
  </si>
  <si>
    <t>NOVA POWER &amp; GAS</t>
  </si>
  <si>
    <t>ALPHA METAL SA</t>
  </si>
  <si>
    <t>total contractat OMV Petrom - NC</t>
  </si>
  <si>
    <t>total contractat OMV Petrom -  CC</t>
  </si>
  <si>
    <t>Amromco</t>
  </si>
  <si>
    <t>total contractat Amromco - NC</t>
  </si>
  <si>
    <t>E.ON ENERGIE 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</si>
</sst>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&quot;-&quot;??\ _l_e_i_-;_-@_-"/>
    <numFmt numFmtId="165" formatCode="[$-409]mmm\-yy;@"/>
  </numFmts>
  <fonts count="12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color rgb="FFFF0000"/>
      <name val="Segoe UI"/>
      <family val="2"/>
    </font>
    <font>
      <b/>
      <sz val="12"/>
      <color theme="1"/>
      <name val="Segoe UI"/>
      <family val="2"/>
    </font>
    <font>
      <b/>
      <sz val="10"/>
      <color rgb="FF0070C0"/>
      <name val="Segoe UI"/>
      <family val="2"/>
    </font>
    <font>
      <b/>
      <sz val="12"/>
      <color rgb="FFFF0000"/>
      <name val="Segoe UI"/>
      <family val="2"/>
    </font>
    <font>
      <sz val="8"/>
      <color theme="1"/>
      <name val="Arial"/>
      <family val="2"/>
    </font>
    <font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164" fontId="3" fillId="0" borderId="1" xfId="1" applyFont="1" applyFill="1" applyBorder="1"/>
    <xf numFmtId="0" fontId="3" fillId="0" borderId="0" xfId="0" applyFont="1" applyFill="1"/>
    <xf numFmtId="164" fontId="5" fillId="0" borderId="1" xfId="1" applyFont="1" applyFill="1" applyBorder="1"/>
    <xf numFmtId="0" fontId="6" fillId="0" borderId="1" xfId="0" applyFont="1" applyBorder="1"/>
    <xf numFmtId="164" fontId="6" fillId="0" borderId="1" xfId="1" applyFont="1" applyFill="1" applyBorder="1"/>
    <xf numFmtId="0" fontId="6" fillId="0" borderId="0" xfId="0" applyFont="1"/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/>
    <xf numFmtId="0" fontId="7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3" fontId="3" fillId="0" borderId="0" xfId="0" applyNumberFormat="1" applyFont="1"/>
    <xf numFmtId="164" fontId="3" fillId="0" borderId="1" xfId="0" applyNumberFormat="1" applyFont="1" applyBorder="1" applyAlignment="1"/>
    <xf numFmtId="164" fontId="6" fillId="0" borderId="1" xfId="1" applyFont="1" applyFill="1" applyBorder="1" applyAlignment="1"/>
    <xf numFmtId="43" fontId="3" fillId="0" borderId="1" xfId="0" applyNumberFormat="1" applyFont="1" applyBorder="1" applyAlignment="1"/>
    <xf numFmtId="164" fontId="6" fillId="0" borderId="1" xfId="0" applyNumberFormat="1" applyFont="1" applyBorder="1" applyAlignment="1"/>
    <xf numFmtId="0" fontId="8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43" fontId="6" fillId="0" borderId="0" xfId="0" applyNumberFormat="1" applyFont="1"/>
    <xf numFmtId="0" fontId="6" fillId="0" borderId="5" xfId="0" applyFont="1" applyBorder="1"/>
    <xf numFmtId="0" fontId="6" fillId="0" borderId="4" xfId="0" applyFont="1" applyFill="1" applyBorder="1"/>
    <xf numFmtId="0" fontId="6" fillId="0" borderId="6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Border="1"/>
    <xf numFmtId="0" fontId="11" fillId="0" borderId="1" xfId="2" applyFont="1" applyBorder="1"/>
    <xf numFmtId="164" fontId="5" fillId="0" borderId="1" xfId="0" applyNumberFormat="1" applyFont="1" applyBorder="1"/>
    <xf numFmtId="0" fontId="6" fillId="0" borderId="4" xfId="0" applyFont="1" applyBorder="1"/>
    <xf numFmtId="164" fontId="5" fillId="0" borderId="1" xfId="0" applyNumberFormat="1" applyFont="1" applyBorder="1" applyAlignment="1"/>
    <xf numFmtId="43" fontId="8" fillId="0" borderId="1" xfId="0" applyNumberFormat="1" applyFont="1" applyBorder="1"/>
    <xf numFmtId="0" fontId="11" fillId="0" borderId="4" xfId="2" applyFont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</cellXfs>
  <cellStyles count="11">
    <cellStyle name="Comma" xfId="1" builtinId="3"/>
    <cellStyle name="Comma 2" xfId="3"/>
    <cellStyle name="Comma 3" xfId="4"/>
    <cellStyle name="Normal" xfId="0" builtinId="0"/>
    <cellStyle name="Normal 10" xfId="5"/>
    <cellStyle name="Normal 2" xfId="6"/>
    <cellStyle name="Normal 3" xfId="7"/>
    <cellStyle name="Normal 4" xfId="2"/>
    <cellStyle name="Normal 78" xfId="8"/>
    <cellStyle name="Normal 90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I47" sqref="I47"/>
    </sheetView>
  </sheetViews>
  <sheetFormatPr defaultRowHeight="14.25" x14ac:dyDescent="0.25"/>
  <cols>
    <col min="1" max="1" width="19" style="1" customWidth="1"/>
    <col min="2" max="2" width="29.5703125" style="1" customWidth="1"/>
    <col min="3" max="3" width="22.42578125" style="1" customWidth="1"/>
    <col min="4" max="4" width="16.28515625" style="1" customWidth="1"/>
    <col min="5" max="5" width="17.5703125" style="1" customWidth="1"/>
    <col min="6" max="6" width="17.140625" style="1" customWidth="1"/>
    <col min="7" max="7" width="14.28515625" style="1" customWidth="1"/>
    <col min="8" max="8" width="14.42578125" style="1" customWidth="1"/>
    <col min="9" max="9" width="16.42578125" style="1" customWidth="1"/>
    <col min="10" max="10" width="14" style="1" customWidth="1"/>
    <col min="11" max="16384" width="9.140625" style="1"/>
  </cols>
  <sheetData>
    <row r="1" spans="1:10" ht="17.25" customHeight="1" x14ac:dyDescent="0.25">
      <c r="A1" s="24" t="s">
        <v>28</v>
      </c>
    </row>
    <row r="2" spans="1:10" s="14" customFormat="1" ht="21.75" customHeight="1" x14ac:dyDescent="0.3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" customHeight="1" x14ac:dyDescent="0.25"/>
    <row r="4" spans="1:10" ht="15" customHeight="1" x14ac:dyDescent="0.25">
      <c r="A4" s="2" t="s">
        <v>19</v>
      </c>
      <c r="B4" s="3" t="s">
        <v>0</v>
      </c>
      <c r="C4" s="3" t="s">
        <v>16</v>
      </c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3" t="s">
        <v>23</v>
      </c>
    </row>
    <row r="5" spans="1:10" ht="15" customHeight="1" x14ac:dyDescent="0.25">
      <c r="A5" s="4" t="s">
        <v>18</v>
      </c>
      <c r="B5" s="5" t="s">
        <v>7</v>
      </c>
      <c r="C5" s="5" t="s">
        <v>17</v>
      </c>
      <c r="D5" s="6">
        <v>1765.76</v>
      </c>
      <c r="E5" s="6">
        <v>1765.76</v>
      </c>
      <c r="F5" s="6">
        <v>1765.76</v>
      </c>
      <c r="G5" s="6">
        <v>1765.76</v>
      </c>
      <c r="H5" s="6">
        <v>1765.76</v>
      </c>
      <c r="I5" s="6">
        <v>1765.76</v>
      </c>
      <c r="J5" s="18">
        <f>SUM(D5:I5)</f>
        <v>10594.56</v>
      </c>
    </row>
    <row r="6" spans="1:10" ht="15" customHeight="1" x14ac:dyDescent="0.25">
      <c r="A6" s="4" t="s">
        <v>18</v>
      </c>
      <c r="B6" s="5" t="s">
        <v>8</v>
      </c>
      <c r="C6" s="5" t="s">
        <v>17</v>
      </c>
      <c r="D6" s="6">
        <f>1313.35</f>
        <v>1313.35</v>
      </c>
      <c r="E6" s="6">
        <v>1313.35</v>
      </c>
      <c r="F6" s="6">
        <v>1313.35</v>
      </c>
      <c r="G6" s="6">
        <v>1313.35</v>
      </c>
      <c r="H6" s="6">
        <v>1313.35</v>
      </c>
      <c r="I6" s="6">
        <v>1313.35</v>
      </c>
      <c r="J6" s="18">
        <f t="shared" ref="J6:J18" si="0">SUM(D6:I6)</f>
        <v>7880.1</v>
      </c>
    </row>
    <row r="7" spans="1:10" ht="15" customHeight="1" x14ac:dyDescent="0.25">
      <c r="A7" s="4" t="s">
        <v>18</v>
      </c>
      <c r="B7" s="5" t="s">
        <v>9</v>
      </c>
      <c r="C7" s="5" t="s">
        <v>17</v>
      </c>
      <c r="D7" s="6">
        <v>1166.67</v>
      </c>
      <c r="E7" s="6">
        <v>1166.67</v>
      </c>
      <c r="F7" s="6">
        <v>1166.67</v>
      </c>
      <c r="G7" s="6">
        <v>1166.67</v>
      </c>
      <c r="H7" s="6">
        <v>1166.67</v>
      </c>
      <c r="I7" s="6">
        <v>1166.67</v>
      </c>
      <c r="J7" s="18">
        <f t="shared" si="0"/>
        <v>7000.02</v>
      </c>
    </row>
    <row r="8" spans="1:10" ht="15" customHeight="1" x14ac:dyDescent="0.25">
      <c r="A8" s="4" t="s">
        <v>18</v>
      </c>
      <c r="B8" s="5" t="s">
        <v>10</v>
      </c>
      <c r="C8" s="5" t="s">
        <v>17</v>
      </c>
      <c r="D8" s="6">
        <v>700</v>
      </c>
      <c r="E8" s="6">
        <v>700</v>
      </c>
      <c r="F8" s="6">
        <v>700</v>
      </c>
      <c r="G8" s="6">
        <v>700</v>
      </c>
      <c r="H8" s="6">
        <v>700</v>
      </c>
      <c r="I8" s="6">
        <v>700</v>
      </c>
      <c r="J8" s="18">
        <f t="shared" si="0"/>
        <v>4200</v>
      </c>
    </row>
    <row r="9" spans="1:10" ht="15" customHeight="1" x14ac:dyDescent="0.25">
      <c r="A9" s="4" t="s">
        <v>18</v>
      </c>
      <c r="B9" s="5" t="s">
        <v>11</v>
      </c>
      <c r="C9" s="5" t="s">
        <v>17</v>
      </c>
      <c r="D9" s="6">
        <v>651.38</v>
      </c>
      <c r="E9" s="6">
        <v>651.38</v>
      </c>
      <c r="F9" s="6">
        <v>651.38</v>
      </c>
      <c r="G9" s="6">
        <v>651.38</v>
      </c>
      <c r="H9" s="6">
        <v>651.38</v>
      </c>
      <c r="I9" s="6">
        <v>651.38</v>
      </c>
      <c r="J9" s="18">
        <f t="shared" si="0"/>
        <v>3908.28</v>
      </c>
    </row>
    <row r="10" spans="1:10" ht="15" customHeight="1" x14ac:dyDescent="0.25">
      <c r="A10" s="4" t="s">
        <v>18</v>
      </c>
      <c r="B10" s="5" t="s">
        <v>12</v>
      </c>
      <c r="C10" s="5" t="s">
        <v>17</v>
      </c>
      <c r="D10" s="6">
        <v>510.46</v>
      </c>
      <c r="E10" s="6">
        <v>510.46</v>
      </c>
      <c r="F10" s="6">
        <v>510.46</v>
      </c>
      <c r="G10" s="6">
        <v>510.46</v>
      </c>
      <c r="H10" s="6">
        <v>510.46</v>
      </c>
      <c r="I10" s="6">
        <v>510.46</v>
      </c>
      <c r="J10" s="18">
        <f t="shared" si="0"/>
        <v>3062.7599999999998</v>
      </c>
    </row>
    <row r="11" spans="1:10" s="7" customFormat="1" ht="15" customHeight="1" x14ac:dyDescent="0.25">
      <c r="A11" s="4" t="s">
        <v>18</v>
      </c>
      <c r="B11" s="5" t="s">
        <v>13</v>
      </c>
      <c r="C11" s="5" t="s">
        <v>17</v>
      </c>
      <c r="D11" s="6">
        <f>288.98-D12</f>
        <v>287.98</v>
      </c>
      <c r="E11" s="6">
        <f t="shared" ref="E11:I11" si="1">288.98-E12</f>
        <v>288.44</v>
      </c>
      <c r="F11" s="6">
        <f t="shared" si="1"/>
        <v>288.54000000000002</v>
      </c>
      <c r="G11" s="6">
        <f t="shared" si="1"/>
        <v>288.54000000000002</v>
      </c>
      <c r="H11" s="6">
        <f t="shared" si="1"/>
        <v>288.54000000000002</v>
      </c>
      <c r="I11" s="6">
        <f t="shared" si="1"/>
        <v>288.54000000000002</v>
      </c>
      <c r="J11" s="18">
        <f t="shared" si="0"/>
        <v>1730.58</v>
      </c>
    </row>
    <row r="12" spans="1:10" s="7" customFormat="1" ht="15" customHeight="1" x14ac:dyDescent="0.25">
      <c r="A12" s="4" t="s">
        <v>18</v>
      </c>
      <c r="B12" s="5" t="s">
        <v>13</v>
      </c>
      <c r="C12" s="5" t="s">
        <v>17</v>
      </c>
      <c r="D12" s="8">
        <v>1</v>
      </c>
      <c r="E12" s="8">
        <v>0.54</v>
      </c>
      <c r="F12" s="8">
        <v>0.44</v>
      </c>
      <c r="G12" s="8">
        <v>0.44</v>
      </c>
      <c r="H12" s="8">
        <v>0.44</v>
      </c>
      <c r="I12" s="8">
        <v>0.44</v>
      </c>
      <c r="J12" s="18">
        <f t="shared" si="0"/>
        <v>3.3</v>
      </c>
    </row>
    <row r="13" spans="1:10" ht="15" customHeight="1" x14ac:dyDescent="0.25">
      <c r="A13" s="4" t="s">
        <v>18</v>
      </c>
      <c r="B13" s="5" t="s">
        <v>14</v>
      </c>
      <c r="C13" s="5" t="s">
        <v>17</v>
      </c>
      <c r="D13" s="6">
        <v>77.88</v>
      </c>
      <c r="E13" s="6">
        <v>77.88</v>
      </c>
      <c r="F13" s="6">
        <v>77.88</v>
      </c>
      <c r="G13" s="6">
        <v>77.88</v>
      </c>
      <c r="H13" s="6">
        <v>77.88</v>
      </c>
      <c r="I13" s="6">
        <v>77.88</v>
      </c>
      <c r="J13" s="18">
        <f t="shared" si="0"/>
        <v>467.28</v>
      </c>
    </row>
    <row r="14" spans="1:10" ht="15" customHeight="1" x14ac:dyDescent="0.25">
      <c r="A14" s="4" t="s">
        <v>18</v>
      </c>
      <c r="B14" s="5" t="s">
        <v>15</v>
      </c>
      <c r="C14" s="5" t="s">
        <v>17</v>
      </c>
      <c r="D14" s="6">
        <v>51.69</v>
      </c>
      <c r="E14" s="6">
        <v>51.69</v>
      </c>
      <c r="F14" s="6">
        <v>51.69</v>
      </c>
      <c r="G14" s="6">
        <v>51.69</v>
      </c>
      <c r="H14" s="6">
        <v>51.69</v>
      </c>
      <c r="I14" s="6">
        <v>51.69</v>
      </c>
      <c r="J14" s="18">
        <f t="shared" si="0"/>
        <v>310.14</v>
      </c>
    </row>
    <row r="15" spans="1:10" ht="15" customHeight="1" x14ac:dyDescent="0.25">
      <c r="A15" s="4" t="s">
        <v>18</v>
      </c>
      <c r="B15" s="5" t="s">
        <v>21</v>
      </c>
      <c r="C15" s="5" t="s">
        <v>17</v>
      </c>
      <c r="D15" s="6">
        <v>8.25</v>
      </c>
      <c r="E15" s="6">
        <v>8.25</v>
      </c>
      <c r="F15" s="6">
        <v>8.25</v>
      </c>
      <c r="G15" s="6">
        <v>8.25</v>
      </c>
      <c r="H15" s="6">
        <v>8.25</v>
      </c>
      <c r="I15" s="6">
        <v>8.25</v>
      </c>
      <c r="J15" s="18">
        <f t="shared" si="0"/>
        <v>49.5</v>
      </c>
    </row>
    <row r="16" spans="1:10" ht="15" customHeight="1" x14ac:dyDescent="0.25">
      <c r="A16" s="4" t="s">
        <v>18</v>
      </c>
      <c r="B16" s="5" t="s">
        <v>30</v>
      </c>
      <c r="C16" s="5" t="s">
        <v>17</v>
      </c>
      <c r="D16" s="6">
        <v>17.52</v>
      </c>
      <c r="E16" s="6">
        <v>17.52</v>
      </c>
      <c r="F16" s="6">
        <v>17.52</v>
      </c>
      <c r="G16" s="6">
        <v>17.52</v>
      </c>
      <c r="H16" s="6">
        <v>17.52</v>
      </c>
      <c r="I16" s="6">
        <v>17.52</v>
      </c>
      <c r="J16" s="18">
        <f t="shared" si="0"/>
        <v>105.11999999999999</v>
      </c>
    </row>
    <row r="17" spans="1:11" ht="15" customHeight="1" x14ac:dyDescent="0.25">
      <c r="A17" s="4" t="s">
        <v>18</v>
      </c>
      <c r="B17" s="5" t="s">
        <v>31</v>
      </c>
      <c r="C17" s="5" t="s">
        <v>17</v>
      </c>
      <c r="D17" s="6">
        <v>1540</v>
      </c>
      <c r="E17" s="6">
        <v>1540</v>
      </c>
      <c r="F17" s="6">
        <v>1540</v>
      </c>
      <c r="G17" s="6">
        <v>1540</v>
      </c>
      <c r="H17" s="6">
        <v>1540</v>
      </c>
      <c r="I17" s="6">
        <v>1540</v>
      </c>
      <c r="J17" s="18">
        <f t="shared" si="0"/>
        <v>9240</v>
      </c>
    </row>
    <row r="18" spans="1:11" ht="15" customHeight="1" x14ac:dyDescent="0.25">
      <c r="A18" s="4" t="s">
        <v>18</v>
      </c>
      <c r="B18" s="5" t="s">
        <v>32</v>
      </c>
      <c r="C18" s="5" t="s">
        <v>17</v>
      </c>
      <c r="D18" s="6">
        <v>1092.76</v>
      </c>
      <c r="E18" s="6">
        <v>1092.76</v>
      </c>
      <c r="F18" s="6">
        <v>1092.76</v>
      </c>
      <c r="G18" s="6">
        <v>1092.76</v>
      </c>
      <c r="H18" s="6">
        <v>1092.76</v>
      </c>
      <c r="I18" s="6">
        <v>1092.76</v>
      </c>
      <c r="J18" s="18">
        <f t="shared" si="0"/>
        <v>6556.56</v>
      </c>
    </row>
    <row r="19" spans="1:11" s="11" customFormat="1" ht="15" customHeight="1" x14ac:dyDescent="0.25">
      <c r="A19" s="26"/>
      <c r="B19" s="27"/>
      <c r="C19" s="28" t="s">
        <v>47</v>
      </c>
      <c r="D19" s="10">
        <f>SUM(D5:D18)</f>
        <v>9184.7000000000007</v>
      </c>
      <c r="E19" s="10">
        <f t="shared" ref="E19:I19" si="2">SUM(E5:E18)</f>
        <v>9184.6999999999989</v>
      </c>
      <c r="F19" s="10">
        <f t="shared" si="2"/>
        <v>9184.6999999999989</v>
      </c>
      <c r="G19" s="10">
        <f t="shared" si="2"/>
        <v>9184.6999999999989</v>
      </c>
      <c r="H19" s="10">
        <f t="shared" si="2"/>
        <v>9184.6999999999989</v>
      </c>
      <c r="I19" s="10">
        <f t="shared" si="2"/>
        <v>9184.6999999999989</v>
      </c>
      <c r="J19" s="19">
        <f>SUM(J5:J18)</f>
        <v>55108.200000000004</v>
      </c>
    </row>
    <row r="20" spans="1:11" ht="15" customHeight="1" x14ac:dyDescent="0.25">
      <c r="A20" s="4" t="s">
        <v>18</v>
      </c>
      <c r="B20" s="5" t="s">
        <v>8</v>
      </c>
      <c r="C20" s="5" t="s">
        <v>20</v>
      </c>
      <c r="D20" s="6">
        <v>7.01</v>
      </c>
      <c r="E20" s="6">
        <v>8.9600000000000009</v>
      </c>
      <c r="F20" s="6">
        <v>10.16</v>
      </c>
      <c r="G20" s="6">
        <v>28.85</v>
      </c>
      <c r="H20" s="4"/>
      <c r="I20" s="4"/>
      <c r="J20" s="20">
        <f>SUM(D20:I20)</f>
        <v>54.980000000000004</v>
      </c>
    </row>
    <row r="21" spans="1:11" ht="15" customHeight="1" x14ac:dyDescent="0.25">
      <c r="A21" s="4" t="s">
        <v>18</v>
      </c>
      <c r="B21" s="5" t="s">
        <v>14</v>
      </c>
      <c r="C21" s="5" t="s">
        <v>20</v>
      </c>
      <c r="D21" s="6">
        <v>7.51</v>
      </c>
      <c r="E21" s="6">
        <v>11.79</v>
      </c>
      <c r="F21" s="6">
        <v>22.1</v>
      </c>
      <c r="G21" s="6">
        <v>31.26</v>
      </c>
      <c r="H21" s="4"/>
      <c r="I21" s="4"/>
      <c r="J21" s="20">
        <f>SUM(D21:I21)</f>
        <v>72.66</v>
      </c>
    </row>
    <row r="22" spans="1:11" ht="15" customHeight="1" x14ac:dyDescent="0.25">
      <c r="A22" s="4" t="s">
        <v>18</v>
      </c>
      <c r="B22" s="5" t="s">
        <v>30</v>
      </c>
      <c r="C22" s="5" t="s">
        <v>20</v>
      </c>
      <c r="D22" s="6">
        <v>986.51</v>
      </c>
      <c r="E22" s="6">
        <v>1964.09</v>
      </c>
      <c r="F22" s="6">
        <v>3699.58</v>
      </c>
      <c r="G22" s="6"/>
      <c r="H22" s="4"/>
      <c r="I22" s="4"/>
      <c r="J22" s="20">
        <f t="shared" ref="J22:J27" si="3">SUM(D22:I22)</f>
        <v>6650.18</v>
      </c>
    </row>
    <row r="23" spans="1:11" ht="15" customHeight="1" x14ac:dyDescent="0.25">
      <c r="A23" s="4" t="s">
        <v>18</v>
      </c>
      <c r="B23" s="5" t="s">
        <v>33</v>
      </c>
      <c r="C23" s="5" t="s">
        <v>20</v>
      </c>
      <c r="D23" s="6">
        <v>3204.47</v>
      </c>
      <c r="E23" s="6">
        <v>6065.76</v>
      </c>
      <c r="F23" s="6">
        <v>12076.62</v>
      </c>
      <c r="G23" s="6"/>
      <c r="H23" s="4"/>
      <c r="I23" s="4"/>
      <c r="J23" s="20">
        <f t="shared" si="3"/>
        <v>21346.85</v>
      </c>
    </row>
    <row r="24" spans="1:11" ht="15" customHeight="1" x14ac:dyDescent="0.25">
      <c r="A24" s="4" t="s">
        <v>18</v>
      </c>
      <c r="B24" s="29" t="s">
        <v>34</v>
      </c>
      <c r="C24" s="5" t="s">
        <v>20</v>
      </c>
      <c r="D24" s="6">
        <v>492.89</v>
      </c>
      <c r="E24" s="6">
        <v>1196.17</v>
      </c>
      <c r="F24" s="6">
        <v>2520.29</v>
      </c>
      <c r="G24" s="6"/>
      <c r="H24" s="4"/>
      <c r="I24" s="4"/>
      <c r="J24" s="20">
        <f t="shared" si="3"/>
        <v>4209.3500000000004</v>
      </c>
    </row>
    <row r="25" spans="1:11" ht="15" customHeight="1" x14ac:dyDescent="0.25">
      <c r="A25" s="4" t="s">
        <v>18</v>
      </c>
      <c r="B25" s="29" t="s">
        <v>35</v>
      </c>
      <c r="C25" s="5" t="s">
        <v>20</v>
      </c>
      <c r="D25" s="6">
        <v>34.799999999999997</v>
      </c>
      <c r="E25" s="6">
        <v>27.95</v>
      </c>
      <c r="F25" s="6">
        <v>126.62</v>
      </c>
      <c r="G25" s="6"/>
      <c r="H25" s="4"/>
      <c r="I25" s="4"/>
      <c r="J25" s="20">
        <f t="shared" si="3"/>
        <v>189.37</v>
      </c>
    </row>
    <row r="26" spans="1:11" ht="15" customHeight="1" x14ac:dyDescent="0.25">
      <c r="A26" s="4" t="s">
        <v>18</v>
      </c>
      <c r="B26" s="29" t="s">
        <v>36</v>
      </c>
      <c r="C26" s="5" t="s">
        <v>20</v>
      </c>
      <c r="D26" s="6">
        <v>22.36</v>
      </c>
      <c r="E26" s="6">
        <v>31.12</v>
      </c>
      <c r="F26" s="6">
        <v>46.9</v>
      </c>
      <c r="G26" s="6"/>
      <c r="H26" s="4"/>
      <c r="I26" s="4"/>
      <c r="J26" s="20">
        <f t="shared" si="3"/>
        <v>100.38</v>
      </c>
    </row>
    <row r="27" spans="1:11" ht="15" customHeight="1" x14ac:dyDescent="0.25">
      <c r="A27" s="4" t="s">
        <v>18</v>
      </c>
      <c r="B27" s="29" t="s">
        <v>37</v>
      </c>
      <c r="C27" s="5" t="s">
        <v>20</v>
      </c>
      <c r="D27" s="6">
        <v>7.53</v>
      </c>
      <c r="E27" s="6">
        <v>18.62</v>
      </c>
      <c r="F27" s="6">
        <v>38.14</v>
      </c>
      <c r="G27" s="6"/>
      <c r="H27" s="4"/>
      <c r="I27" s="4"/>
      <c r="J27" s="20">
        <f t="shared" si="3"/>
        <v>64.290000000000006</v>
      </c>
    </row>
    <row r="28" spans="1:11" s="11" customFormat="1" ht="15" customHeight="1" x14ac:dyDescent="0.25">
      <c r="A28" s="9"/>
      <c r="B28" s="9"/>
      <c r="C28" s="12" t="s">
        <v>46</v>
      </c>
      <c r="D28" s="13">
        <f>SUM(D20:D27)</f>
        <v>4763.08</v>
      </c>
      <c r="E28" s="13">
        <f t="shared" ref="E28:G28" si="4">SUM(E20:E27)</f>
        <v>9324.4600000000028</v>
      </c>
      <c r="F28" s="13">
        <f t="shared" si="4"/>
        <v>18540.41</v>
      </c>
      <c r="G28" s="13">
        <f t="shared" si="4"/>
        <v>60.11</v>
      </c>
      <c r="H28" s="13">
        <f>SUM(H20:H27)</f>
        <v>0</v>
      </c>
      <c r="I28" s="13">
        <f t="shared" ref="I28" si="5">SUM(I20:I27)</f>
        <v>0</v>
      </c>
      <c r="J28" s="21">
        <f>SUM(D28:I28)</f>
        <v>32688.060000000005</v>
      </c>
      <c r="K28" s="25">
        <f>J28-SUM(J20:J27)</f>
        <v>0</v>
      </c>
    </row>
    <row r="29" spans="1:11" s="11" customFormat="1" ht="15" customHeight="1" x14ac:dyDescent="0.25">
      <c r="A29" s="30" t="s">
        <v>48</v>
      </c>
      <c r="B29" s="31" t="s">
        <v>38</v>
      </c>
      <c r="C29" s="5" t="s">
        <v>20</v>
      </c>
      <c r="D29" s="32">
        <v>1701.1439999999998</v>
      </c>
      <c r="E29" s="32">
        <v>3849.1109999999999</v>
      </c>
      <c r="F29" s="32">
        <v>7774.28</v>
      </c>
      <c r="G29" s="32">
        <v>11793.324000000001</v>
      </c>
      <c r="H29" s="32">
        <v>10734.087</v>
      </c>
      <c r="I29" s="32">
        <v>12125.124</v>
      </c>
      <c r="J29" s="34">
        <f>SUM(D29:I29)</f>
        <v>47977.069999999992</v>
      </c>
      <c r="K29" s="25"/>
    </row>
    <row r="30" spans="1:11" s="11" customFormat="1" ht="15" customHeight="1" x14ac:dyDescent="0.25">
      <c r="A30" s="30" t="s">
        <v>48</v>
      </c>
      <c r="B30" s="31" t="s">
        <v>39</v>
      </c>
      <c r="C30" s="5" t="s">
        <v>20</v>
      </c>
      <c r="D30" s="32">
        <v>2235.37</v>
      </c>
      <c r="E30" s="32">
        <v>5781.06</v>
      </c>
      <c r="F30" s="32">
        <v>12021.04</v>
      </c>
      <c r="G30" s="32">
        <v>18448.37</v>
      </c>
      <c r="H30" s="32">
        <v>15573.16</v>
      </c>
      <c r="I30" s="32">
        <v>9771.93</v>
      </c>
      <c r="J30" s="34">
        <f t="shared" ref="J30:J37" si="6">SUM(D30:I30)</f>
        <v>63830.93</v>
      </c>
      <c r="K30" s="25"/>
    </row>
    <row r="31" spans="1:11" s="11" customFormat="1" ht="15" customHeight="1" x14ac:dyDescent="0.25">
      <c r="A31" s="30" t="s">
        <v>48</v>
      </c>
      <c r="B31" s="31" t="s">
        <v>40</v>
      </c>
      <c r="C31" s="5" t="s">
        <v>20</v>
      </c>
      <c r="D31" s="32">
        <v>153.94</v>
      </c>
      <c r="E31" s="32">
        <v>290.19</v>
      </c>
      <c r="F31" s="32">
        <v>613.19000000000005</v>
      </c>
      <c r="G31" s="32">
        <v>901.07</v>
      </c>
      <c r="H31" s="32">
        <v>795.17</v>
      </c>
      <c r="I31" s="32">
        <v>772.07</v>
      </c>
      <c r="J31" s="34">
        <f t="shared" si="6"/>
        <v>3525.6300000000006</v>
      </c>
      <c r="K31" s="25"/>
    </row>
    <row r="32" spans="1:11" s="11" customFormat="1" ht="15" customHeight="1" x14ac:dyDescent="0.25">
      <c r="A32" s="30" t="s">
        <v>48</v>
      </c>
      <c r="B32" s="31" t="s">
        <v>41</v>
      </c>
      <c r="C32" s="5" t="s">
        <v>20</v>
      </c>
      <c r="D32" s="32">
        <v>329.67</v>
      </c>
      <c r="E32" s="32">
        <v>603.9</v>
      </c>
      <c r="F32" s="32">
        <v>1218.3399999999999</v>
      </c>
      <c r="G32" s="32">
        <v>1656.88</v>
      </c>
      <c r="H32" s="32">
        <v>1149.01</v>
      </c>
      <c r="I32" s="32">
        <v>2363.58</v>
      </c>
      <c r="J32" s="34">
        <f t="shared" si="6"/>
        <v>7321.38</v>
      </c>
      <c r="K32" s="25"/>
    </row>
    <row r="33" spans="1:11" s="11" customFormat="1" ht="15" customHeight="1" x14ac:dyDescent="0.25">
      <c r="A33" s="30" t="s">
        <v>48</v>
      </c>
      <c r="B33" s="31" t="s">
        <v>42</v>
      </c>
      <c r="C33" s="5" t="s">
        <v>20</v>
      </c>
      <c r="D33" s="32">
        <v>839.72</v>
      </c>
      <c r="E33" s="32">
        <v>2318.2800000000002</v>
      </c>
      <c r="F33" s="32">
        <v>4451.6099999999997</v>
      </c>
      <c r="G33" s="32">
        <v>6195.69</v>
      </c>
      <c r="H33" s="32">
        <v>5408.32</v>
      </c>
      <c r="I33" s="32">
        <v>5671.75</v>
      </c>
      <c r="J33" s="34">
        <f t="shared" si="6"/>
        <v>24885.37</v>
      </c>
      <c r="K33" s="25"/>
    </row>
    <row r="34" spans="1:11" s="11" customFormat="1" ht="15" customHeight="1" x14ac:dyDescent="0.25">
      <c r="A34" s="30" t="s">
        <v>48</v>
      </c>
      <c r="B34" s="31" t="s">
        <v>43</v>
      </c>
      <c r="C34" s="5" t="s">
        <v>20</v>
      </c>
      <c r="D34" s="32">
        <v>102.04</v>
      </c>
      <c r="E34" s="32">
        <v>223.76</v>
      </c>
      <c r="F34" s="32">
        <v>395.93</v>
      </c>
      <c r="G34" s="32">
        <v>672.15</v>
      </c>
      <c r="H34" s="32">
        <v>783.07</v>
      </c>
      <c r="I34" s="32">
        <v>1006.3</v>
      </c>
      <c r="J34" s="34">
        <f t="shared" si="6"/>
        <v>3183.25</v>
      </c>
      <c r="K34" s="25"/>
    </row>
    <row r="35" spans="1:11" s="11" customFormat="1" ht="15" customHeight="1" x14ac:dyDescent="0.25">
      <c r="A35" s="30" t="s">
        <v>48</v>
      </c>
      <c r="B35" s="31" t="s">
        <v>44</v>
      </c>
      <c r="C35" s="5" t="s">
        <v>20</v>
      </c>
      <c r="D35" s="32">
        <v>199.67</v>
      </c>
      <c r="E35" s="32">
        <v>389.03</v>
      </c>
      <c r="F35" s="32">
        <v>880.9</v>
      </c>
      <c r="G35" s="32">
        <v>1329.86</v>
      </c>
      <c r="H35" s="32">
        <v>961.55</v>
      </c>
      <c r="I35" s="32">
        <v>1105.3599999999999</v>
      </c>
      <c r="J35" s="34">
        <f t="shared" si="6"/>
        <v>4866.37</v>
      </c>
      <c r="K35" s="25"/>
    </row>
    <row r="36" spans="1:11" s="11" customFormat="1" ht="15" customHeight="1" x14ac:dyDescent="0.25">
      <c r="A36" s="30" t="s">
        <v>48</v>
      </c>
      <c r="B36" s="31" t="s">
        <v>45</v>
      </c>
      <c r="C36" s="5" t="s">
        <v>20</v>
      </c>
      <c r="D36" s="32">
        <v>415.06</v>
      </c>
      <c r="E36" s="32">
        <v>155.5</v>
      </c>
      <c r="F36" s="32">
        <v>504.06</v>
      </c>
      <c r="G36" s="32">
        <v>1.56</v>
      </c>
      <c r="H36" s="32">
        <v>469.17</v>
      </c>
      <c r="I36" s="32">
        <v>896.86</v>
      </c>
      <c r="J36" s="34">
        <f t="shared" si="6"/>
        <v>2442.21</v>
      </c>
      <c r="K36" s="25"/>
    </row>
    <row r="37" spans="1:11" s="11" customFormat="1" ht="15" customHeight="1" x14ac:dyDescent="0.25">
      <c r="A37" s="30" t="s">
        <v>48</v>
      </c>
      <c r="B37" s="36" t="s">
        <v>50</v>
      </c>
      <c r="C37" s="5" t="s">
        <v>20</v>
      </c>
      <c r="D37" s="32">
        <v>31341.85</v>
      </c>
      <c r="E37" s="32">
        <v>45064.389000000003</v>
      </c>
      <c r="F37" s="32">
        <v>19542.73</v>
      </c>
      <c r="G37" s="32">
        <v>14482.626</v>
      </c>
      <c r="H37" s="32">
        <v>12401.153</v>
      </c>
      <c r="I37" s="32">
        <v>7114.9260000000004</v>
      </c>
      <c r="J37" s="34">
        <f t="shared" si="6"/>
        <v>129947.67400000001</v>
      </c>
      <c r="K37" s="25"/>
    </row>
    <row r="38" spans="1:11" s="11" customFormat="1" ht="15" customHeight="1" x14ac:dyDescent="0.25">
      <c r="A38" s="26"/>
      <c r="B38" s="33"/>
      <c r="C38" s="12" t="s">
        <v>49</v>
      </c>
      <c r="D38" s="13">
        <f>SUM(D29:D37)</f>
        <v>37318.464</v>
      </c>
      <c r="E38" s="13">
        <f t="shared" ref="E38:I38" si="7">SUM(E29:E37)</f>
        <v>58675.22</v>
      </c>
      <c r="F38" s="13">
        <f t="shared" si="7"/>
        <v>47402.080000000002</v>
      </c>
      <c r="G38" s="13">
        <f t="shared" si="7"/>
        <v>55481.53</v>
      </c>
      <c r="H38" s="13">
        <f t="shared" si="7"/>
        <v>48274.689999999995</v>
      </c>
      <c r="I38" s="13">
        <f t="shared" si="7"/>
        <v>40827.899999999994</v>
      </c>
      <c r="J38" s="13">
        <f>SUM(J29:J37)</f>
        <v>287979.88400000002</v>
      </c>
      <c r="K38" s="25">
        <f>J38-SUM(J29:J37)</f>
        <v>0</v>
      </c>
    </row>
    <row r="39" spans="1:11" ht="15" customHeight="1" x14ac:dyDescent="0.25">
      <c r="K39" s="17"/>
    </row>
    <row r="40" spans="1:11" s="14" customFormat="1" ht="33" customHeight="1" x14ac:dyDescent="0.3">
      <c r="C40" s="38" t="s">
        <v>26</v>
      </c>
      <c r="D40" s="38"/>
      <c r="E40" s="38"/>
      <c r="F40" s="38"/>
      <c r="G40" s="38"/>
      <c r="H40" s="38"/>
      <c r="I40" s="38"/>
      <c r="J40" s="38"/>
    </row>
    <row r="41" spans="1:11" ht="15" customHeight="1" x14ac:dyDescent="0.25">
      <c r="C41" s="3" t="s">
        <v>24</v>
      </c>
      <c r="D41" s="16" t="s">
        <v>1</v>
      </c>
      <c r="E41" s="16" t="s">
        <v>2</v>
      </c>
      <c r="F41" s="16" t="s">
        <v>3</v>
      </c>
      <c r="G41" s="16" t="s">
        <v>4</v>
      </c>
      <c r="H41" s="16" t="s">
        <v>5</v>
      </c>
      <c r="I41" s="16" t="s">
        <v>6</v>
      </c>
      <c r="J41" s="3" t="s">
        <v>23</v>
      </c>
    </row>
    <row r="42" spans="1:11" ht="15" customHeight="1" x14ac:dyDescent="0.25">
      <c r="C42" s="22" t="s">
        <v>22</v>
      </c>
      <c r="D42" s="23">
        <f t="shared" ref="D42:I42" si="8">1129860.21-D19</f>
        <v>1120675.51</v>
      </c>
      <c r="E42" s="23">
        <f t="shared" si="8"/>
        <v>1120675.51</v>
      </c>
      <c r="F42" s="23">
        <f t="shared" si="8"/>
        <v>1120675.51</v>
      </c>
      <c r="G42" s="23">
        <f t="shared" si="8"/>
        <v>1120675.51</v>
      </c>
      <c r="H42" s="23">
        <f t="shared" si="8"/>
        <v>1120675.51</v>
      </c>
      <c r="I42" s="23">
        <f t="shared" si="8"/>
        <v>1120675.51</v>
      </c>
      <c r="J42" s="23">
        <f>SUM(D42:I42)</f>
        <v>6724053.0599999996</v>
      </c>
      <c r="K42" s="17">
        <f>6779161.26-J19-J42</f>
        <v>0</v>
      </c>
    </row>
    <row r="43" spans="1:11" ht="15" customHeight="1" x14ac:dyDescent="0.25"/>
    <row r="44" spans="1:11" ht="33" customHeight="1" x14ac:dyDescent="0.3">
      <c r="C44" s="38" t="s">
        <v>27</v>
      </c>
      <c r="D44" s="38"/>
      <c r="E44" s="38"/>
      <c r="F44" s="38"/>
      <c r="G44" s="38"/>
      <c r="H44" s="38"/>
      <c r="I44" s="38"/>
      <c r="J44" s="38"/>
    </row>
    <row r="45" spans="1:11" ht="15" customHeight="1" x14ac:dyDescent="0.25">
      <c r="C45" s="3" t="s">
        <v>25</v>
      </c>
      <c r="D45" s="16" t="s">
        <v>1</v>
      </c>
      <c r="E45" s="16" t="s">
        <v>2</v>
      </c>
      <c r="F45" s="16" t="s">
        <v>3</v>
      </c>
      <c r="G45" s="16" t="s">
        <v>4</v>
      </c>
      <c r="H45" s="16" t="s">
        <v>5</v>
      </c>
      <c r="I45" s="16" t="s">
        <v>6</v>
      </c>
      <c r="J45" s="3" t="s">
        <v>23</v>
      </c>
    </row>
    <row r="46" spans="1:11" ht="15" customHeight="1" x14ac:dyDescent="0.25">
      <c r="C46" s="22" t="s">
        <v>22</v>
      </c>
      <c r="D46" s="23">
        <f>251560.18-D28</f>
        <v>246797.1</v>
      </c>
      <c r="E46" s="23">
        <f>695402.31-E28</f>
        <v>686077.85000000009</v>
      </c>
      <c r="F46" s="23">
        <f>1386636.43-F28</f>
        <v>1368096.02</v>
      </c>
      <c r="G46" s="23">
        <f>720866.84-G28</f>
        <v>720806.73</v>
      </c>
      <c r="H46" s="23">
        <v>619584.87</v>
      </c>
      <c r="I46" s="23">
        <v>491147.94</v>
      </c>
      <c r="J46" s="23">
        <f>SUM(D46:I46)</f>
        <v>4132510.5100000002</v>
      </c>
      <c r="K46" s="17">
        <f>4165198.58-J28-J46</f>
        <v>9.9999997764825821E-3</v>
      </c>
    </row>
    <row r="47" spans="1:11" ht="15" customHeight="1" x14ac:dyDescent="0.25">
      <c r="C47" s="22" t="s">
        <v>48</v>
      </c>
      <c r="D47" s="35">
        <f>51231.14-D38</f>
        <v>13912.675999999999</v>
      </c>
      <c r="E47" s="35">
        <f>58675.22-E38</f>
        <v>0</v>
      </c>
      <c r="F47" s="35">
        <f>47402.08-F38</f>
        <v>0</v>
      </c>
      <c r="G47" s="35">
        <f>55481.53-G38</f>
        <v>0</v>
      </c>
      <c r="H47" s="35">
        <f>48274.69-H38</f>
        <v>0</v>
      </c>
      <c r="I47" s="35">
        <f>40827.9-I38</f>
        <v>0</v>
      </c>
      <c r="J47" s="23">
        <f>SUM(D47:I47)</f>
        <v>13912.675999999999</v>
      </c>
    </row>
  </sheetData>
  <mergeCells count="3">
    <mergeCell ref="A2:J2"/>
    <mergeCell ref="C40:J40"/>
    <mergeCell ref="C44:J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Global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Smarandoiu, Mihaela</dc:creator>
  <cp:lastModifiedBy>Florentina Asandei</cp:lastModifiedBy>
  <dcterms:created xsi:type="dcterms:W3CDTF">2019-03-26T07:25:31Z</dcterms:created>
  <dcterms:modified xsi:type="dcterms:W3CDTF">2019-03-28T07:48:29Z</dcterms:modified>
</cp:coreProperties>
</file>