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Pct.5_Model calcul tarife" sheetId="5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[2]Fe!#REF!</definedName>
    <definedName name="aa" localSheetId="0" hidden="1">[2]Fe!#REF!</definedName>
    <definedName name="aa" hidden="1">[2]Fe!#REF!</definedName>
    <definedName name="amortizare" localSheetId="0" hidden="1">[3]Fe!#REF!</definedName>
    <definedName name="amortizare" hidden="1">[3]Fe!#REF!</definedName>
    <definedName name="extras_1" localSheetId="0">'Pct.5_Model calcul tarife'!#REF!</definedName>
    <definedName name="extras_1">#REF!</definedName>
    <definedName name="montat_robinet_pe_conducta" localSheetId="0">[4]Q2013!#REF!</definedName>
    <definedName name="montat_robinet_pe_conducta">[4]Q2013!#REF!</definedName>
    <definedName name="Print_Area_MI" localSheetId="0">'Pct.5_Model calcul tarife'!#REF!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G5" i="5" l="1"/>
  <c r="G8" i="5" s="1"/>
  <c r="C5" i="5"/>
  <c r="C8" i="5" s="1"/>
  <c r="I9" i="5" l="1"/>
  <c r="H27" i="5"/>
  <c r="H28" i="5" s="1"/>
  <c r="H29" i="5" s="1"/>
  <c r="H30" i="5" s="1"/>
  <c r="H31" i="5" s="1"/>
  <c r="H32" i="5" s="1"/>
  <c r="H21" i="5"/>
  <c r="H22" i="5" s="1"/>
  <c r="H23" i="5" s="1"/>
  <c r="H24" i="5" s="1"/>
  <c r="H25" i="5" s="1"/>
  <c r="H26" i="5" s="1"/>
  <c r="H19" i="5"/>
  <c r="H20" i="5" s="1"/>
  <c r="H17" i="5"/>
  <c r="H18" i="5" s="1"/>
  <c r="J9" i="5"/>
  <c r="F9" i="5"/>
  <c r="E9" i="5"/>
  <c r="C49" i="5"/>
  <c r="D27" i="5"/>
  <c r="D21" i="5"/>
  <c r="D19" i="5"/>
  <c r="D17" i="5"/>
  <c r="J36" i="5" l="1"/>
  <c r="I36" i="5"/>
  <c r="G46" i="5"/>
  <c r="G49" i="5" s="1"/>
  <c r="C46" i="5"/>
  <c r="C50" i="5"/>
  <c r="D18" i="5"/>
  <c r="D20" i="5"/>
  <c r="C51" i="5"/>
  <c r="D22" i="5"/>
  <c r="D28" i="5"/>
  <c r="D29" i="5" s="1"/>
  <c r="D30" i="5" s="1"/>
  <c r="D31" i="5" s="1"/>
  <c r="D32" i="5" s="1"/>
  <c r="I43" i="5" l="1"/>
  <c r="I41" i="5"/>
  <c r="I39" i="5"/>
  <c r="I37" i="5"/>
  <c r="I42" i="5"/>
  <c r="I40" i="5"/>
  <c r="I38" i="5"/>
  <c r="J43" i="5"/>
  <c r="J41" i="5"/>
  <c r="J39" i="5"/>
  <c r="J37" i="5"/>
  <c r="J42" i="5"/>
  <c r="J40" i="5"/>
  <c r="J38" i="5"/>
  <c r="D23" i="5"/>
  <c r="D24" i="5" l="1"/>
  <c r="D25" i="5" l="1"/>
  <c r="F36" i="5" l="1"/>
  <c r="D26" i="5"/>
  <c r="E36" i="5" l="1"/>
  <c r="E42" i="5" s="1"/>
  <c r="F42" i="5"/>
  <c r="F40" i="5"/>
  <c r="F38" i="5"/>
  <c r="F43" i="5"/>
  <c r="F41" i="5"/>
  <c r="F39" i="5"/>
  <c r="F37" i="5"/>
  <c r="E38" i="5" l="1"/>
  <c r="E37" i="5"/>
  <c r="E39" i="5"/>
  <c r="E43" i="5"/>
  <c r="E40" i="5"/>
  <c r="E41" i="5"/>
</calcChain>
</file>

<file path=xl/sharedStrings.xml><?xml version="1.0" encoding="utf-8"?>
<sst xmlns="http://schemas.openxmlformats.org/spreadsheetml/2006/main" count="74" uniqueCount="61">
  <si>
    <t>coeficient</t>
  </si>
  <si>
    <t>grup puncte intrare</t>
  </si>
  <si>
    <t>grup puncte iesire</t>
  </si>
  <si>
    <t xml:space="preserve">Tarife ferme termen lung lei/MWh/ora </t>
  </si>
  <si>
    <t xml:space="preserve">Tarife termen lung intreruptibile lei/MWh/ora </t>
  </si>
  <si>
    <t xml:space="preserve">Tarife ferme termen scurt trimestru vara lei/MWh/ora </t>
  </si>
  <si>
    <t xml:space="preserve">Tarife ferme termen scurt trimestru iarna lei/MWh/ora </t>
  </si>
  <si>
    <t xml:space="preserve">Tarife ferme termen scurt luna vara lei/MWh/ora </t>
  </si>
  <si>
    <t xml:space="preserve">Tarife ferme termen scurt luna iarna lei/MWh/ora </t>
  </si>
  <si>
    <t xml:space="preserve">Tarifeferme termen scurt zi vara lei/MWh/ora </t>
  </si>
  <si>
    <t xml:space="preserve">Tarifeferme termen scurt zi iarna lei/MWh/ora </t>
  </si>
  <si>
    <t>procent alocare grup puncte intrare/iesire</t>
  </si>
  <si>
    <t>Venit - mii lei</t>
  </si>
  <si>
    <t>nr. ore</t>
  </si>
  <si>
    <t>capacitate MWh</t>
  </si>
  <si>
    <t>capacitati ferme termen lung</t>
  </si>
  <si>
    <t>Intrare inmagazinare termen lung</t>
  </si>
  <si>
    <t>Iesire inmagazinare termen lung</t>
  </si>
  <si>
    <t>capacitati ferme termen scurt trimestru II vara</t>
  </si>
  <si>
    <t>capacitati ferme termen scurt trimestru III vara</t>
  </si>
  <si>
    <t>capacitati ferme termen scurt trimestru IV iarna</t>
  </si>
  <si>
    <t>capacitati ferme termen scurt trimestru I iarna</t>
  </si>
  <si>
    <t>capacitati ferme termen scurt luna aprilie vara</t>
  </si>
  <si>
    <t>capacitati ferme termen scurt luna mai vara</t>
  </si>
  <si>
    <t>capacitati ferme termen scurt luna iunie vara</t>
  </si>
  <si>
    <t>capacitati ferme termen scurt luna iulie vara</t>
  </si>
  <si>
    <t>capacitati ferme termen scurt luna august vara</t>
  </si>
  <si>
    <t>capacitati ferme termen scurt luna septembrie vara</t>
  </si>
  <si>
    <t>capacitati ferme termen scurt octombrie iarna</t>
  </si>
  <si>
    <t>capacitati ferme termen scurt noiembrie iarna</t>
  </si>
  <si>
    <t>capacitati ferme termen scurt decembrie iarna</t>
  </si>
  <si>
    <t>capacitati ferme termen scurt ianuarie iarna</t>
  </si>
  <si>
    <t>capacitati ferme termen scurt februarie iarna</t>
  </si>
  <si>
    <t>capacitati ferme termen scurt martie iarna</t>
  </si>
  <si>
    <t>TOTAL</t>
  </si>
  <si>
    <t>componenta volumetrica fara taxa monopol</t>
  </si>
  <si>
    <t>cantitate transportata MWh</t>
  </si>
  <si>
    <t>componenta volumetrica lei/MWh</t>
  </si>
  <si>
    <t>Componenta volumetrica distributie lei/MWh</t>
  </si>
  <si>
    <t>OUG 57/2015, art 27</t>
  </si>
  <si>
    <t>Componenta volumetrica  consumatori directi lei/MWh</t>
  </si>
  <si>
    <t>OUG 57/2015, art 28</t>
  </si>
  <si>
    <t>Tarife pentru produsele de rezervare de capacitate</t>
  </si>
  <si>
    <t>Estimari de rezervare de capacitate</t>
  </si>
  <si>
    <t>procent alocare a venitului total in venituri fixe</t>
  </si>
  <si>
    <t>Tarife volumetrice</t>
  </si>
  <si>
    <t>Venit total (mii lei)</t>
  </si>
  <si>
    <t>Venit componenta rezervare de capacitate (mii lei)</t>
  </si>
  <si>
    <t>componenta volumetrica (mii lei)</t>
  </si>
  <si>
    <t>coeficient de multiplicare</t>
  </si>
  <si>
    <t>Opex</t>
  </si>
  <si>
    <t>Capex</t>
  </si>
  <si>
    <t>Venit Reglementat</t>
  </si>
  <si>
    <t>Diferente</t>
  </si>
  <si>
    <t>CPD</t>
  </si>
  <si>
    <t>celulele verzi se completeaza cu valorile estimate de utilizatori</t>
  </si>
  <si>
    <t>An gazier oct.2017-sept.2018 aprobat Ordin Nr.74/2017</t>
  </si>
  <si>
    <t>An gazier oct.2018-sept.2019</t>
  </si>
  <si>
    <t>coeficient de multiplicare (avizati pentru anul gazier 2017-2018)</t>
  </si>
  <si>
    <t>2018-2019</t>
  </si>
  <si>
    <t>2017-2018 aprobat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</si>
</sst>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l_e_i_-;\-* #,##0.00\ _l_e_i_-;_-* &quot;-&quot;??\ _l_e_i_-;_-@_-"/>
    <numFmt numFmtId="165" formatCode="[$-409]d\-mmm\-yy;@"/>
    <numFmt numFmtId="166" formatCode="0.0%"/>
    <numFmt numFmtId="167" formatCode="#,##0.0"/>
    <numFmt numFmtId="168" formatCode="###\ ###\ ###\ ###"/>
    <numFmt numFmtId="169" formatCode="[$-409]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8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165" fontId="3" fillId="0" borderId="0"/>
    <xf numFmtId="165" fontId="7" fillId="0" borderId="0"/>
    <xf numFmtId="165" fontId="4" fillId="0" borderId="0"/>
    <xf numFmtId="165" fontId="11" fillId="0" borderId="0"/>
    <xf numFmtId="165" fontId="4" fillId="0" borderId="0"/>
    <xf numFmtId="165" fontId="3" fillId="0" borderId="0"/>
    <xf numFmtId="165" fontId="4" fillId="0" borderId="0"/>
    <xf numFmtId="0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/>
    <xf numFmtId="0" fontId="12" fillId="0" borderId="0"/>
    <xf numFmtId="165" fontId="13" fillId="0" borderId="0"/>
    <xf numFmtId="0" fontId="3" fillId="0" borderId="0"/>
    <xf numFmtId="0" fontId="4" fillId="0" borderId="0"/>
    <xf numFmtId="165" fontId="14" fillId="0" borderId="0"/>
    <xf numFmtId="165" fontId="3" fillId="0" borderId="0"/>
    <xf numFmtId="165" fontId="4" fillId="0" borderId="0"/>
    <xf numFmtId="165" fontId="4" fillId="0" borderId="0"/>
    <xf numFmtId="168" fontId="15" fillId="0" borderId="0"/>
    <xf numFmtId="165" fontId="16" fillId="0" borderId="0"/>
    <xf numFmtId="165" fontId="3" fillId="0" borderId="0"/>
    <xf numFmtId="0" fontId="3" fillId="0" borderId="0"/>
    <xf numFmtId="165" fontId="3" fillId="0" borderId="0"/>
    <xf numFmtId="165" fontId="13" fillId="0" borderId="0"/>
    <xf numFmtId="165" fontId="4" fillId="0" borderId="0"/>
    <xf numFmtId="165" fontId="11" fillId="0" borderId="0"/>
    <xf numFmtId="169" fontId="12" fillId="0" borderId="0"/>
    <xf numFmtId="0" fontId="13" fillId="0" borderId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3" fontId="18" fillId="2" borderId="15" xfId="4" applyNumberFormat="1" applyFont="1" applyFill="1" applyBorder="1" applyProtection="1"/>
    <xf numFmtId="166" fontId="18" fillId="2" borderId="16" xfId="1" applyNumberFormat="1" applyFont="1" applyFill="1" applyBorder="1" applyProtection="1"/>
    <xf numFmtId="3" fontId="17" fillId="0" borderId="16" xfId="4" applyNumberFormat="1" applyFont="1" applyBorder="1" applyProtection="1"/>
    <xf numFmtId="3" fontId="17" fillId="0" borderId="17" xfId="4" applyNumberFormat="1" applyFont="1" applyBorder="1" applyProtection="1"/>
    <xf numFmtId="3" fontId="8" fillId="2" borderId="15" xfId="4" applyNumberFormat="1" applyFont="1" applyFill="1" applyBorder="1" applyProtection="1"/>
    <xf numFmtId="166" fontId="9" fillId="2" borderId="16" xfId="1" applyNumberFormat="1" applyFont="1" applyFill="1" applyBorder="1" applyProtection="1"/>
    <xf numFmtId="10" fontId="5" fillId="0" borderId="16" xfId="4" applyNumberFormat="1" applyFont="1" applyBorder="1" applyProtection="1"/>
    <xf numFmtId="10" fontId="5" fillId="0" borderId="17" xfId="4" applyNumberFormat="1" applyFont="1" applyBorder="1" applyProtection="1"/>
    <xf numFmtId="4" fontId="5" fillId="0" borderId="18" xfId="4" applyNumberFormat="1" applyFont="1" applyBorder="1" applyProtection="1"/>
    <xf numFmtId="3" fontId="5" fillId="0" borderId="19" xfId="4" applyNumberFormat="1" applyFont="1" applyBorder="1" applyProtection="1"/>
    <xf numFmtId="10" fontId="5" fillId="0" borderId="19" xfId="4" applyNumberFormat="1" applyFont="1" applyBorder="1" applyProtection="1"/>
    <xf numFmtId="10" fontId="5" fillId="0" borderId="20" xfId="4" applyNumberFormat="1" applyFont="1" applyBorder="1" applyProtection="1"/>
    <xf numFmtId="3" fontId="5" fillId="4" borderId="1" xfId="4" applyNumberFormat="1" applyFont="1" applyFill="1" applyBorder="1" applyProtection="1">
      <protection locked="0"/>
    </xf>
    <xf numFmtId="3" fontId="5" fillId="4" borderId="33" xfId="4" applyNumberFormat="1" applyFont="1" applyFill="1" applyBorder="1" applyProtection="1">
      <protection locked="0"/>
    </xf>
    <xf numFmtId="2" fontId="6" fillId="4" borderId="1" xfId="3" applyNumberFormat="1" applyFont="1" applyFill="1" applyBorder="1" applyAlignment="1" applyProtection="1">
      <alignment horizontal="right" vertical="center" wrapText="1"/>
      <protection locked="0"/>
    </xf>
    <xf numFmtId="2" fontId="6" fillId="4" borderId="8" xfId="3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4" applyFont="1" applyProtection="1"/>
    <xf numFmtId="3" fontId="5" fillId="0" borderId="0" xfId="4" applyNumberFormat="1" applyFont="1" applyProtection="1"/>
    <xf numFmtId="165" fontId="17" fillId="0" borderId="21" xfId="4" applyFont="1" applyBorder="1" applyProtection="1"/>
    <xf numFmtId="165" fontId="17" fillId="0" borderId="22" xfId="4" applyFont="1" applyBorder="1" applyProtection="1"/>
    <xf numFmtId="165" fontId="5" fillId="0" borderId="23" xfId="4" applyFont="1" applyBorder="1" applyProtection="1"/>
    <xf numFmtId="3" fontId="6" fillId="0" borderId="29" xfId="4" applyNumberFormat="1" applyFont="1" applyBorder="1" applyProtection="1"/>
    <xf numFmtId="3" fontId="6" fillId="0" borderId="11" xfId="4" applyNumberFormat="1" applyFont="1" applyBorder="1" applyProtection="1"/>
    <xf numFmtId="165" fontId="6" fillId="0" borderId="38" xfId="4" applyFont="1" applyBorder="1" applyAlignment="1" applyProtection="1">
      <alignment horizontal="center" wrapText="1"/>
    </xf>
    <xf numFmtId="165" fontId="6" fillId="0" borderId="42" xfId="4" applyFont="1" applyBorder="1" applyAlignment="1" applyProtection="1">
      <alignment horizontal="center" wrapText="1"/>
    </xf>
    <xf numFmtId="165" fontId="6" fillId="0" borderId="11" xfId="4" applyFont="1" applyBorder="1" applyAlignment="1" applyProtection="1">
      <alignment horizontal="center" wrapText="1"/>
    </xf>
    <xf numFmtId="165" fontId="6" fillId="0" borderId="30" xfId="4" applyFont="1" applyBorder="1" applyAlignment="1" applyProtection="1">
      <alignment horizontal="center" wrapText="1"/>
    </xf>
    <xf numFmtId="165" fontId="5" fillId="0" borderId="24" xfId="4" applyFont="1" applyBorder="1" applyProtection="1"/>
    <xf numFmtId="3" fontId="6" fillId="0" borderId="31" xfId="4" applyNumberFormat="1" applyFont="1" applyBorder="1" applyAlignment="1" applyProtection="1">
      <alignment horizontal="center"/>
    </xf>
    <xf numFmtId="3" fontId="6" fillId="0" borderId="1" xfId="4" applyNumberFormat="1" applyFont="1" applyBorder="1" applyAlignment="1" applyProtection="1">
      <alignment horizontal="center"/>
    </xf>
    <xf numFmtId="165" fontId="6" fillId="0" borderId="24" xfId="3" applyFont="1" applyFill="1" applyBorder="1" applyAlignment="1" applyProtection="1">
      <alignment horizontal="justify" vertical="center" wrapText="1"/>
    </xf>
    <xf numFmtId="0" fontId="6" fillId="0" borderId="31" xfId="3" applyNumberFormat="1" applyFont="1" applyFill="1" applyBorder="1" applyAlignment="1" applyProtection="1">
      <alignment horizontal="right" vertical="center" wrapText="1"/>
    </xf>
    <xf numFmtId="3" fontId="5" fillId="0" borderId="1" xfId="4" applyNumberFormat="1" applyFont="1" applyBorder="1" applyProtection="1"/>
    <xf numFmtId="3" fontId="5" fillId="0" borderId="33" xfId="4" applyNumberFormat="1" applyFont="1" applyBorder="1" applyProtection="1"/>
    <xf numFmtId="4" fontId="5" fillId="0" borderId="1" xfId="4" applyNumberFormat="1" applyFont="1" applyBorder="1" applyProtection="1"/>
    <xf numFmtId="165" fontId="6" fillId="0" borderId="25" xfId="3" applyFont="1" applyFill="1" applyBorder="1" applyAlignment="1" applyProtection="1">
      <alignment horizontal="justify" vertical="center" wrapText="1"/>
    </xf>
    <xf numFmtId="0" fontId="6" fillId="0" borderId="34" xfId="3" applyNumberFormat="1" applyFont="1" applyFill="1" applyBorder="1" applyAlignment="1" applyProtection="1">
      <alignment horizontal="right" vertical="center" wrapText="1"/>
    </xf>
    <xf numFmtId="4" fontId="6" fillId="0" borderId="35" xfId="4" applyNumberFormat="1" applyFont="1" applyBorder="1" applyProtection="1"/>
    <xf numFmtId="3" fontId="6" fillId="0" borderId="35" xfId="4" applyNumberFormat="1" applyFont="1" applyBorder="1" applyProtection="1"/>
    <xf numFmtId="3" fontId="6" fillId="0" borderId="36" xfId="4" applyNumberFormat="1" applyFont="1" applyBorder="1" applyProtection="1"/>
    <xf numFmtId="165" fontId="17" fillId="3" borderId="2" xfId="4" applyFont="1" applyFill="1" applyBorder="1" applyProtection="1"/>
    <xf numFmtId="3" fontId="6" fillId="3" borderId="3" xfId="4" applyNumberFormat="1" applyFont="1" applyFill="1" applyBorder="1" applyAlignment="1" applyProtection="1">
      <alignment horizontal="center" wrapText="1"/>
    </xf>
    <xf numFmtId="3" fontId="5" fillId="3" borderId="3" xfId="4" applyNumberFormat="1" applyFont="1" applyFill="1" applyBorder="1" applyProtection="1"/>
    <xf numFmtId="165" fontId="6" fillId="3" borderId="3" xfId="4" applyFont="1" applyFill="1" applyBorder="1" applyAlignment="1" applyProtection="1">
      <alignment horizontal="center" wrapText="1"/>
    </xf>
    <xf numFmtId="165" fontId="6" fillId="3" borderId="4" xfId="4" applyFont="1" applyFill="1" applyBorder="1" applyAlignment="1" applyProtection="1">
      <alignment horizontal="center" wrapText="1"/>
    </xf>
    <xf numFmtId="165" fontId="6" fillId="3" borderId="5" xfId="3" applyFont="1" applyFill="1" applyBorder="1" applyAlignment="1" applyProtection="1">
      <alignment horizontal="justify" vertical="center" wrapText="1"/>
    </xf>
    <xf numFmtId="2" fontId="6" fillId="3" borderId="1" xfId="3" applyNumberFormat="1" applyFont="1" applyFill="1" applyBorder="1" applyAlignment="1" applyProtection="1">
      <alignment horizontal="right" vertical="center" wrapText="1"/>
    </xf>
    <xf numFmtId="3" fontId="5" fillId="3" borderId="1" xfId="4" applyNumberFormat="1" applyFont="1" applyFill="1" applyBorder="1" applyProtection="1"/>
    <xf numFmtId="4" fontId="5" fillId="3" borderId="1" xfId="4" applyNumberFormat="1" applyFont="1" applyFill="1" applyBorder="1" applyProtection="1"/>
    <xf numFmtId="2" fontId="5" fillId="3" borderId="6" xfId="4" applyNumberFormat="1" applyFont="1" applyFill="1" applyBorder="1" applyProtection="1"/>
    <xf numFmtId="4" fontId="5" fillId="3" borderId="6" xfId="4" applyNumberFormat="1" applyFont="1" applyFill="1" applyBorder="1" applyProtection="1"/>
    <xf numFmtId="165" fontId="6" fillId="3" borderId="7" xfId="3" applyFont="1" applyFill="1" applyBorder="1" applyAlignment="1" applyProtection="1">
      <alignment horizontal="justify" vertical="center" wrapText="1"/>
    </xf>
    <xf numFmtId="2" fontId="6" fillId="3" borderId="8" xfId="3" applyNumberFormat="1" applyFont="1" applyFill="1" applyBorder="1" applyAlignment="1" applyProtection="1">
      <alignment horizontal="right" vertical="center" wrapText="1"/>
    </xf>
    <xf numFmtId="3" fontId="5" fillId="3" borderId="8" xfId="4" applyNumberFormat="1" applyFont="1" applyFill="1" applyBorder="1" applyProtection="1"/>
    <xf numFmtId="4" fontId="5" fillId="3" borderId="8" xfId="4" applyNumberFormat="1" applyFont="1" applyFill="1" applyBorder="1" applyProtection="1"/>
    <xf numFmtId="4" fontId="5" fillId="3" borderId="9" xfId="4" applyNumberFormat="1" applyFont="1" applyFill="1" applyBorder="1" applyProtection="1"/>
    <xf numFmtId="165" fontId="17" fillId="3" borderId="37" xfId="4" applyFont="1" applyFill="1" applyBorder="1" applyProtection="1"/>
    <xf numFmtId="3" fontId="6" fillId="3" borderId="38" xfId="4" applyNumberFormat="1" applyFont="1" applyFill="1" applyBorder="1" applyAlignment="1" applyProtection="1">
      <alignment horizontal="left"/>
    </xf>
    <xf numFmtId="3" fontId="5" fillId="0" borderId="27" xfId="4" applyNumberFormat="1" applyFont="1" applyBorder="1" applyProtection="1"/>
    <xf numFmtId="3" fontId="5" fillId="0" borderId="28" xfId="4" applyNumberFormat="1" applyFont="1" applyBorder="1" applyProtection="1"/>
    <xf numFmtId="165" fontId="6" fillId="3" borderId="31" xfId="3" applyFont="1" applyFill="1" applyBorder="1" applyAlignment="1" applyProtection="1">
      <alignment horizontal="justify" vertical="center" wrapText="1"/>
    </xf>
    <xf numFmtId="3" fontId="5" fillId="0" borderId="0" xfId="4" applyNumberFormat="1" applyFont="1" applyBorder="1" applyProtection="1"/>
    <xf numFmtId="3" fontId="5" fillId="0" borderId="39" xfId="4" applyNumberFormat="1" applyFont="1" applyBorder="1" applyProtection="1"/>
    <xf numFmtId="167" fontId="5" fillId="0" borderId="0" xfId="4" applyNumberFormat="1" applyFont="1" applyBorder="1" applyProtection="1"/>
    <xf numFmtId="10" fontId="5" fillId="0" borderId="0" xfId="1" applyNumberFormat="1" applyFont="1" applyBorder="1" applyProtection="1"/>
    <xf numFmtId="4" fontId="5" fillId="0" borderId="0" xfId="4" applyNumberFormat="1" applyFont="1" applyBorder="1" applyProtection="1"/>
    <xf numFmtId="165" fontId="6" fillId="3" borderId="34" xfId="3" applyFont="1" applyFill="1" applyBorder="1" applyAlignment="1" applyProtection="1">
      <alignment horizontal="justify" vertical="center" wrapText="1"/>
    </xf>
    <xf numFmtId="2" fontId="6" fillId="3" borderId="35" xfId="3" applyNumberFormat="1" applyFont="1" applyFill="1" applyBorder="1" applyAlignment="1" applyProtection="1">
      <alignment horizontal="right" vertical="center" wrapText="1"/>
    </xf>
    <xf numFmtId="4" fontId="5" fillId="0" borderId="40" xfId="4" applyNumberFormat="1" applyFont="1" applyBorder="1" applyProtection="1"/>
    <xf numFmtId="3" fontId="5" fillId="0" borderId="40" xfId="4" applyNumberFormat="1" applyFont="1" applyBorder="1" applyProtection="1"/>
    <xf numFmtId="3" fontId="5" fillId="0" borderId="41" xfId="4" applyNumberFormat="1" applyFont="1" applyBorder="1" applyProtection="1"/>
    <xf numFmtId="4" fontId="5" fillId="0" borderId="0" xfId="4" applyNumberFormat="1" applyFont="1" applyProtection="1"/>
    <xf numFmtId="10" fontId="10" fillId="0" borderId="0" xfId="4" applyNumberFormat="1" applyFont="1" applyProtection="1"/>
    <xf numFmtId="165" fontId="5" fillId="4" borderId="0" xfId="4" applyFont="1" applyFill="1" applyProtection="1"/>
    <xf numFmtId="3" fontId="6" fillId="3" borderId="37" xfId="4" applyNumberFormat="1" applyFont="1" applyFill="1" applyBorder="1" applyAlignment="1" applyProtection="1">
      <alignment horizontal="center"/>
    </xf>
    <xf numFmtId="2" fontId="6" fillId="3" borderId="31" xfId="3" applyNumberFormat="1" applyFont="1" applyFill="1" applyBorder="1" applyAlignment="1" applyProtection="1">
      <alignment horizontal="right" vertical="center" wrapText="1"/>
    </xf>
    <xf numFmtId="2" fontId="6" fillId="4" borderId="31" xfId="3" applyNumberFormat="1" applyFont="1" applyFill="1" applyBorder="1" applyAlignment="1" applyProtection="1">
      <alignment horizontal="right" vertical="center" wrapText="1"/>
      <protection locked="0"/>
    </xf>
    <xf numFmtId="2" fontId="6" fillId="3" borderId="34" xfId="3" applyNumberFormat="1" applyFont="1" applyFill="1" applyBorder="1" applyAlignment="1" applyProtection="1">
      <alignment horizontal="right" vertical="center" wrapText="1"/>
    </xf>
    <xf numFmtId="3" fontId="17" fillId="2" borderId="0" xfId="4" applyNumberFormat="1" applyFont="1" applyFill="1" applyBorder="1" applyProtection="1"/>
    <xf numFmtId="3" fontId="17" fillId="2" borderId="40" xfId="4" applyNumberFormat="1" applyFont="1" applyFill="1" applyBorder="1" applyProtection="1"/>
    <xf numFmtId="165" fontId="17" fillId="0" borderId="12" xfId="4" applyFont="1" applyBorder="1" applyProtection="1"/>
    <xf numFmtId="165" fontId="17" fillId="0" borderId="15" xfId="4" applyFont="1" applyBorder="1" applyProtection="1"/>
    <xf numFmtId="3" fontId="6" fillId="3" borderId="1" xfId="3" applyNumberFormat="1" applyFont="1" applyFill="1" applyBorder="1" applyAlignment="1" applyProtection="1">
      <alignment horizontal="right" vertical="center" wrapText="1"/>
    </xf>
    <xf numFmtId="3" fontId="6" fillId="0" borderId="26" xfId="4" applyNumberFormat="1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3" fontId="5" fillId="0" borderId="13" xfId="4" applyNumberFormat="1" applyFont="1" applyBorder="1" applyAlignment="1" applyProtection="1">
      <alignment horizontal="right" wrapText="1"/>
    </xf>
    <xf numFmtId="0" fontId="0" fillId="0" borderId="13" xfId="0" applyFont="1" applyBorder="1" applyAlignment="1" applyProtection="1">
      <alignment horizontal="right"/>
    </xf>
    <xf numFmtId="3" fontId="6" fillId="4" borderId="13" xfId="4" applyNumberFormat="1" applyFont="1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right"/>
      <protection locked="0"/>
    </xf>
    <xf numFmtId="3" fontId="5" fillId="0" borderId="16" xfId="4" applyNumberFormat="1" applyFont="1" applyBorder="1" applyAlignment="1" applyProtection="1">
      <alignment horizontal="right"/>
    </xf>
    <xf numFmtId="0" fontId="0" fillId="0" borderId="16" xfId="0" applyFont="1" applyBorder="1" applyAlignment="1" applyProtection="1">
      <alignment horizontal="right"/>
    </xf>
    <xf numFmtId="3" fontId="6" fillId="4" borderId="16" xfId="4" applyNumberFormat="1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3" fontId="6" fillId="0" borderId="16" xfId="4" applyNumberFormat="1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right"/>
    </xf>
    <xf numFmtId="3" fontId="6" fillId="0" borderId="10" xfId="4" applyNumberFormat="1" applyFont="1" applyBorder="1" applyAlignment="1" applyProtection="1">
      <alignment horizontal="center"/>
    </xf>
    <xf numFmtId="3" fontId="6" fillId="0" borderId="32" xfId="4" applyNumberFormat="1" applyFont="1" applyBorder="1" applyAlignment="1" applyProtection="1">
      <alignment horizontal="center"/>
    </xf>
    <xf numFmtId="3" fontId="6" fillId="0" borderId="16" xfId="4" applyNumberFormat="1" applyFont="1" applyFill="1" applyBorder="1" applyAlignment="1" applyProtection="1">
      <alignment horizontal="right"/>
    </xf>
    <xf numFmtId="0" fontId="1" fillId="0" borderId="16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</cellXfs>
  <cellStyles count="38">
    <cellStyle name="=C:\WINNT35\SYSTEM32\COMMAND.COM" xfId="6"/>
    <cellStyle name="=C:\WINNT35\SYSTEM32\COMMAND.COM 2" xfId="7"/>
    <cellStyle name="=C:\WINNT35\SYSTEM32\COMMAND.COM 3" xfId="8"/>
    <cellStyle name="=C:\WINNT35\SYSTEM32\COMMAND.COM 6" xfId="9"/>
    <cellStyle name="Comma 2" xfId="10"/>
    <cellStyle name="Comma 8" xfId="11"/>
    <cellStyle name="Normal" xfId="0" builtinId="0"/>
    <cellStyle name="Normal 14" xfId="12"/>
    <cellStyle name="Normal 14 2" xfId="13"/>
    <cellStyle name="Normal 14 5" xfId="5"/>
    <cellStyle name="Normal 15" xfId="14"/>
    <cellStyle name="Normal 2" xfId="2"/>
    <cellStyle name="Normal 2 13" xfId="15"/>
    <cellStyle name="Normal 2 14" xfId="16"/>
    <cellStyle name="Normal 2 2" xfId="4"/>
    <cellStyle name="Normal 2 2 2" xfId="17"/>
    <cellStyle name="Normal 2 2 3" xfId="18"/>
    <cellStyle name="Normal 2 6" xfId="19"/>
    <cellStyle name="Normal 2 6 2" xfId="20"/>
    <cellStyle name="Normal 2 9" xfId="3"/>
    <cellStyle name="Normal 3 2" xfId="21"/>
    <cellStyle name="Normal 3 3" xfId="22"/>
    <cellStyle name="Normal 3 3 2" xfId="23"/>
    <cellStyle name="Normal 3 5" xfId="24"/>
    <cellStyle name="Normal 3 5 2" xfId="25"/>
    <cellStyle name="Normal 37" xfId="26"/>
    <cellStyle name="Normal 4" xfId="27"/>
    <cellStyle name="Normal 4 2" xfId="28"/>
    <cellStyle name="Normal 4 2 2" xfId="29"/>
    <cellStyle name="Normal 42" xfId="30"/>
    <cellStyle name="Normal 45" xfId="31"/>
    <cellStyle name="Normal 6 6" xfId="32"/>
    <cellStyle name="Percent" xfId="1" builtinId="5"/>
    <cellStyle name="Percent 2" xfId="33"/>
    <cellStyle name="Percent 2 3" xfId="34"/>
    <cellStyle name="Percent 2 3 2" xfId="35"/>
    <cellStyle name="Percent 5" xfId="36"/>
    <cellStyle name="Percent 5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55"/>
  <sheetViews>
    <sheetView tabSelected="1" zoomScale="110" zoomScaleNormal="110" workbookViewId="0">
      <selection activeCell="I14" sqref="I14"/>
    </sheetView>
  </sheetViews>
  <sheetFormatPr defaultColWidth="9" defaultRowHeight="11.85" customHeight="1" x14ac:dyDescent="0.25"/>
  <cols>
    <col min="1" max="1" width="9" style="17"/>
    <col min="2" max="2" width="35.28515625" style="17" customWidth="1"/>
    <col min="3" max="3" width="13.28515625" style="18" customWidth="1"/>
    <col min="4" max="10" width="11.140625" style="18" customWidth="1"/>
    <col min="11" max="227" width="9" style="17"/>
    <col min="228" max="228" width="35.28515625" style="17" customWidth="1"/>
    <col min="229" max="252" width="11.140625" style="17" customWidth="1"/>
    <col min="253" max="483" width="9" style="17"/>
    <col min="484" max="484" width="35.28515625" style="17" customWidth="1"/>
    <col min="485" max="508" width="11.140625" style="17" customWidth="1"/>
    <col min="509" max="739" width="9" style="17"/>
    <col min="740" max="740" width="35.28515625" style="17" customWidth="1"/>
    <col min="741" max="764" width="11.140625" style="17" customWidth="1"/>
    <col min="765" max="995" width="9" style="17"/>
    <col min="996" max="996" width="35.28515625" style="17" customWidth="1"/>
    <col min="997" max="1020" width="11.140625" style="17" customWidth="1"/>
    <col min="1021" max="1251" width="9" style="17"/>
    <col min="1252" max="1252" width="35.28515625" style="17" customWidth="1"/>
    <col min="1253" max="1276" width="11.140625" style="17" customWidth="1"/>
    <col min="1277" max="1507" width="9" style="17"/>
    <col min="1508" max="1508" width="35.28515625" style="17" customWidth="1"/>
    <col min="1509" max="1532" width="11.140625" style="17" customWidth="1"/>
    <col min="1533" max="1763" width="9" style="17"/>
    <col min="1764" max="1764" width="35.28515625" style="17" customWidth="1"/>
    <col min="1765" max="1788" width="11.140625" style="17" customWidth="1"/>
    <col min="1789" max="2019" width="9" style="17"/>
    <col min="2020" max="2020" width="35.28515625" style="17" customWidth="1"/>
    <col min="2021" max="2044" width="11.140625" style="17" customWidth="1"/>
    <col min="2045" max="2275" width="9" style="17"/>
    <col min="2276" max="2276" width="35.28515625" style="17" customWidth="1"/>
    <col min="2277" max="2300" width="11.140625" style="17" customWidth="1"/>
    <col min="2301" max="2531" width="9" style="17"/>
    <col min="2532" max="2532" width="35.28515625" style="17" customWidth="1"/>
    <col min="2533" max="2556" width="11.140625" style="17" customWidth="1"/>
    <col min="2557" max="2787" width="9" style="17"/>
    <col min="2788" max="2788" width="35.28515625" style="17" customWidth="1"/>
    <col min="2789" max="2812" width="11.140625" style="17" customWidth="1"/>
    <col min="2813" max="3043" width="9" style="17"/>
    <col min="3044" max="3044" width="35.28515625" style="17" customWidth="1"/>
    <col min="3045" max="3068" width="11.140625" style="17" customWidth="1"/>
    <col min="3069" max="3299" width="9" style="17"/>
    <col min="3300" max="3300" width="35.28515625" style="17" customWidth="1"/>
    <col min="3301" max="3324" width="11.140625" style="17" customWidth="1"/>
    <col min="3325" max="3555" width="9" style="17"/>
    <col min="3556" max="3556" width="35.28515625" style="17" customWidth="1"/>
    <col min="3557" max="3580" width="11.140625" style="17" customWidth="1"/>
    <col min="3581" max="3811" width="9" style="17"/>
    <col min="3812" max="3812" width="35.28515625" style="17" customWidth="1"/>
    <col min="3813" max="3836" width="11.140625" style="17" customWidth="1"/>
    <col min="3837" max="4067" width="9" style="17"/>
    <col min="4068" max="4068" width="35.28515625" style="17" customWidth="1"/>
    <col min="4069" max="4092" width="11.140625" style="17" customWidth="1"/>
    <col min="4093" max="4323" width="9" style="17"/>
    <col min="4324" max="4324" width="35.28515625" style="17" customWidth="1"/>
    <col min="4325" max="4348" width="11.140625" style="17" customWidth="1"/>
    <col min="4349" max="4579" width="9" style="17"/>
    <col min="4580" max="4580" width="35.28515625" style="17" customWidth="1"/>
    <col min="4581" max="4604" width="11.140625" style="17" customWidth="1"/>
    <col min="4605" max="4835" width="9" style="17"/>
    <col min="4836" max="4836" width="35.28515625" style="17" customWidth="1"/>
    <col min="4837" max="4860" width="11.140625" style="17" customWidth="1"/>
    <col min="4861" max="5091" width="9" style="17"/>
    <col min="5092" max="5092" width="35.28515625" style="17" customWidth="1"/>
    <col min="5093" max="5116" width="11.140625" style="17" customWidth="1"/>
    <col min="5117" max="5347" width="9" style="17"/>
    <col min="5348" max="5348" width="35.28515625" style="17" customWidth="1"/>
    <col min="5349" max="5372" width="11.140625" style="17" customWidth="1"/>
    <col min="5373" max="5603" width="9" style="17"/>
    <col min="5604" max="5604" width="35.28515625" style="17" customWidth="1"/>
    <col min="5605" max="5628" width="11.140625" style="17" customWidth="1"/>
    <col min="5629" max="5859" width="9" style="17"/>
    <col min="5860" max="5860" width="35.28515625" style="17" customWidth="1"/>
    <col min="5861" max="5884" width="11.140625" style="17" customWidth="1"/>
    <col min="5885" max="6115" width="9" style="17"/>
    <col min="6116" max="6116" width="35.28515625" style="17" customWidth="1"/>
    <col min="6117" max="6140" width="11.140625" style="17" customWidth="1"/>
    <col min="6141" max="6371" width="9" style="17"/>
    <col min="6372" max="6372" width="35.28515625" style="17" customWidth="1"/>
    <col min="6373" max="6396" width="11.140625" style="17" customWidth="1"/>
    <col min="6397" max="6627" width="9" style="17"/>
    <col min="6628" max="6628" width="35.28515625" style="17" customWidth="1"/>
    <col min="6629" max="6652" width="11.140625" style="17" customWidth="1"/>
    <col min="6653" max="6883" width="9" style="17"/>
    <col min="6884" max="6884" width="35.28515625" style="17" customWidth="1"/>
    <col min="6885" max="6908" width="11.140625" style="17" customWidth="1"/>
    <col min="6909" max="7139" width="9" style="17"/>
    <col min="7140" max="7140" width="35.28515625" style="17" customWidth="1"/>
    <col min="7141" max="7164" width="11.140625" style="17" customWidth="1"/>
    <col min="7165" max="7395" width="9" style="17"/>
    <col min="7396" max="7396" width="35.28515625" style="17" customWidth="1"/>
    <col min="7397" max="7420" width="11.140625" style="17" customWidth="1"/>
    <col min="7421" max="7651" width="9" style="17"/>
    <col min="7652" max="7652" width="35.28515625" style="17" customWidth="1"/>
    <col min="7653" max="7676" width="11.140625" style="17" customWidth="1"/>
    <col min="7677" max="7907" width="9" style="17"/>
    <col min="7908" max="7908" width="35.28515625" style="17" customWidth="1"/>
    <col min="7909" max="7932" width="11.140625" style="17" customWidth="1"/>
    <col min="7933" max="8163" width="9" style="17"/>
    <col min="8164" max="8164" width="35.28515625" style="17" customWidth="1"/>
    <col min="8165" max="8188" width="11.140625" style="17" customWidth="1"/>
    <col min="8189" max="8419" width="9" style="17"/>
    <col min="8420" max="8420" width="35.28515625" style="17" customWidth="1"/>
    <col min="8421" max="8444" width="11.140625" style="17" customWidth="1"/>
    <col min="8445" max="8675" width="9" style="17"/>
    <col min="8676" max="8676" width="35.28515625" style="17" customWidth="1"/>
    <col min="8677" max="8700" width="11.140625" style="17" customWidth="1"/>
    <col min="8701" max="8931" width="9" style="17"/>
    <col min="8932" max="8932" width="35.28515625" style="17" customWidth="1"/>
    <col min="8933" max="8956" width="11.140625" style="17" customWidth="1"/>
    <col min="8957" max="9187" width="9" style="17"/>
    <col min="9188" max="9188" width="35.28515625" style="17" customWidth="1"/>
    <col min="9189" max="9212" width="11.140625" style="17" customWidth="1"/>
    <col min="9213" max="9443" width="9" style="17"/>
    <col min="9444" max="9444" width="35.28515625" style="17" customWidth="1"/>
    <col min="9445" max="9468" width="11.140625" style="17" customWidth="1"/>
    <col min="9469" max="9699" width="9" style="17"/>
    <col min="9700" max="9700" width="35.28515625" style="17" customWidth="1"/>
    <col min="9701" max="9724" width="11.140625" style="17" customWidth="1"/>
    <col min="9725" max="9955" width="9" style="17"/>
    <col min="9956" max="9956" width="35.28515625" style="17" customWidth="1"/>
    <col min="9957" max="9980" width="11.140625" style="17" customWidth="1"/>
    <col min="9981" max="10211" width="9" style="17"/>
    <col min="10212" max="10212" width="35.28515625" style="17" customWidth="1"/>
    <col min="10213" max="10236" width="11.140625" style="17" customWidth="1"/>
    <col min="10237" max="10467" width="9" style="17"/>
    <col min="10468" max="10468" width="35.28515625" style="17" customWidth="1"/>
    <col min="10469" max="10492" width="11.140625" style="17" customWidth="1"/>
    <col min="10493" max="10723" width="9" style="17"/>
    <col min="10724" max="10724" width="35.28515625" style="17" customWidth="1"/>
    <col min="10725" max="10748" width="11.140625" style="17" customWidth="1"/>
    <col min="10749" max="10979" width="9" style="17"/>
    <col min="10980" max="10980" width="35.28515625" style="17" customWidth="1"/>
    <col min="10981" max="11004" width="11.140625" style="17" customWidth="1"/>
    <col min="11005" max="11235" width="9" style="17"/>
    <col min="11236" max="11236" width="35.28515625" style="17" customWidth="1"/>
    <col min="11237" max="11260" width="11.140625" style="17" customWidth="1"/>
    <col min="11261" max="11491" width="9" style="17"/>
    <col min="11492" max="11492" width="35.28515625" style="17" customWidth="1"/>
    <col min="11493" max="11516" width="11.140625" style="17" customWidth="1"/>
    <col min="11517" max="11747" width="9" style="17"/>
    <col min="11748" max="11748" width="35.28515625" style="17" customWidth="1"/>
    <col min="11749" max="11772" width="11.140625" style="17" customWidth="1"/>
    <col min="11773" max="12003" width="9" style="17"/>
    <col min="12004" max="12004" width="35.28515625" style="17" customWidth="1"/>
    <col min="12005" max="12028" width="11.140625" style="17" customWidth="1"/>
    <col min="12029" max="12259" width="9" style="17"/>
    <col min="12260" max="12260" width="35.28515625" style="17" customWidth="1"/>
    <col min="12261" max="12284" width="11.140625" style="17" customWidth="1"/>
    <col min="12285" max="12515" width="9" style="17"/>
    <col min="12516" max="12516" width="35.28515625" style="17" customWidth="1"/>
    <col min="12517" max="12540" width="11.140625" style="17" customWidth="1"/>
    <col min="12541" max="12771" width="9" style="17"/>
    <col min="12772" max="12772" width="35.28515625" style="17" customWidth="1"/>
    <col min="12773" max="12796" width="11.140625" style="17" customWidth="1"/>
    <col min="12797" max="13027" width="9" style="17"/>
    <col min="13028" max="13028" width="35.28515625" style="17" customWidth="1"/>
    <col min="13029" max="13052" width="11.140625" style="17" customWidth="1"/>
    <col min="13053" max="13283" width="9" style="17"/>
    <col min="13284" max="13284" width="35.28515625" style="17" customWidth="1"/>
    <col min="13285" max="13308" width="11.140625" style="17" customWidth="1"/>
    <col min="13309" max="13539" width="9" style="17"/>
    <col min="13540" max="13540" width="35.28515625" style="17" customWidth="1"/>
    <col min="13541" max="13564" width="11.140625" style="17" customWidth="1"/>
    <col min="13565" max="13795" width="9" style="17"/>
    <col min="13796" max="13796" width="35.28515625" style="17" customWidth="1"/>
    <col min="13797" max="13820" width="11.140625" style="17" customWidth="1"/>
    <col min="13821" max="14051" width="9" style="17"/>
    <col min="14052" max="14052" width="35.28515625" style="17" customWidth="1"/>
    <col min="14053" max="14076" width="11.140625" style="17" customWidth="1"/>
    <col min="14077" max="14307" width="9" style="17"/>
    <col min="14308" max="14308" width="35.28515625" style="17" customWidth="1"/>
    <col min="14309" max="14332" width="11.140625" style="17" customWidth="1"/>
    <col min="14333" max="14563" width="9" style="17"/>
    <col min="14564" max="14564" width="35.28515625" style="17" customWidth="1"/>
    <col min="14565" max="14588" width="11.140625" style="17" customWidth="1"/>
    <col min="14589" max="14819" width="9" style="17"/>
    <col min="14820" max="14820" width="35.28515625" style="17" customWidth="1"/>
    <col min="14821" max="14844" width="11.140625" style="17" customWidth="1"/>
    <col min="14845" max="15075" width="9" style="17"/>
    <col min="15076" max="15076" width="35.28515625" style="17" customWidth="1"/>
    <col min="15077" max="15100" width="11.140625" style="17" customWidth="1"/>
    <col min="15101" max="15331" width="9" style="17"/>
    <col min="15332" max="15332" width="35.28515625" style="17" customWidth="1"/>
    <col min="15333" max="15356" width="11.140625" style="17" customWidth="1"/>
    <col min="15357" max="15587" width="9" style="17"/>
    <col min="15588" max="15588" width="35.28515625" style="17" customWidth="1"/>
    <col min="15589" max="15612" width="11.140625" style="17" customWidth="1"/>
    <col min="15613" max="15843" width="9" style="17"/>
    <col min="15844" max="15844" width="35.28515625" style="17" customWidth="1"/>
    <col min="15845" max="15868" width="11.140625" style="17" customWidth="1"/>
    <col min="15869" max="16099" width="9" style="17"/>
    <col min="16100" max="16100" width="35.28515625" style="17" customWidth="1"/>
    <col min="16101" max="16124" width="11.140625" style="17" customWidth="1"/>
    <col min="16125" max="16384" width="9" style="17"/>
  </cols>
  <sheetData>
    <row r="1" spans="2:10" ht="11.85" customHeight="1" thickBot="1" x14ac:dyDescent="0.3"/>
    <row r="2" spans="2:10" ht="11.85" customHeight="1" thickTop="1" thickBot="1" x14ac:dyDescent="0.3">
      <c r="C2" s="84" t="s">
        <v>56</v>
      </c>
      <c r="D2" s="85"/>
      <c r="E2" s="85"/>
      <c r="F2" s="86"/>
      <c r="G2" s="84" t="s">
        <v>57</v>
      </c>
      <c r="H2" s="85"/>
      <c r="I2" s="85"/>
      <c r="J2" s="86"/>
    </row>
    <row r="3" spans="2:10" s="18" customFormat="1" ht="11.85" customHeight="1" thickTop="1" x14ac:dyDescent="0.25">
      <c r="B3" s="81" t="s">
        <v>50</v>
      </c>
      <c r="C3" s="87">
        <v>556564.71</v>
      </c>
      <c r="D3" s="88"/>
      <c r="E3" s="88"/>
      <c r="F3" s="88"/>
      <c r="G3" s="89"/>
      <c r="H3" s="90"/>
      <c r="I3" s="90"/>
      <c r="J3" s="91"/>
    </row>
    <row r="4" spans="2:10" s="18" customFormat="1" ht="11.85" customHeight="1" x14ac:dyDescent="0.25">
      <c r="B4" s="82" t="s">
        <v>51</v>
      </c>
      <c r="C4" s="92">
        <v>446940.22</v>
      </c>
      <c r="D4" s="93"/>
      <c r="E4" s="93"/>
      <c r="F4" s="93"/>
      <c r="G4" s="94"/>
      <c r="H4" s="95"/>
      <c r="I4" s="95"/>
      <c r="J4" s="96"/>
    </row>
    <row r="5" spans="2:10" s="18" customFormat="1" ht="11.85" customHeight="1" x14ac:dyDescent="0.25">
      <c r="B5" s="82" t="s">
        <v>52</v>
      </c>
      <c r="C5" s="97">
        <f>+C3+C4</f>
        <v>1003504.9299999999</v>
      </c>
      <c r="D5" s="98"/>
      <c r="E5" s="98"/>
      <c r="F5" s="98"/>
      <c r="G5" s="101">
        <f>+G4+G3</f>
        <v>0</v>
      </c>
      <c r="H5" s="102"/>
      <c r="I5" s="102"/>
      <c r="J5" s="103"/>
    </row>
    <row r="6" spans="2:10" s="18" customFormat="1" ht="11.85" customHeight="1" x14ac:dyDescent="0.25">
      <c r="B6" s="82" t="s">
        <v>54</v>
      </c>
      <c r="C6" s="92">
        <v>223891.44</v>
      </c>
      <c r="D6" s="93"/>
      <c r="E6" s="93"/>
      <c r="F6" s="93"/>
      <c r="G6" s="94"/>
      <c r="H6" s="95"/>
      <c r="I6" s="95"/>
      <c r="J6" s="96"/>
    </row>
    <row r="7" spans="2:10" s="18" customFormat="1" ht="11.85" customHeight="1" x14ac:dyDescent="0.25">
      <c r="B7" s="82" t="s">
        <v>53</v>
      </c>
      <c r="C7" s="92">
        <v>-273073.98</v>
      </c>
      <c r="D7" s="93"/>
      <c r="E7" s="93"/>
      <c r="F7" s="93"/>
      <c r="G7" s="94"/>
      <c r="H7" s="95"/>
      <c r="I7" s="95"/>
      <c r="J7" s="96"/>
    </row>
    <row r="8" spans="2:10" s="18" customFormat="1" ht="11.85" customHeight="1" x14ac:dyDescent="0.25">
      <c r="B8" s="82" t="s">
        <v>46</v>
      </c>
      <c r="C8" s="97">
        <f>SUM(C5:F7)</f>
        <v>954322.3899999999</v>
      </c>
      <c r="D8" s="98"/>
      <c r="E8" s="98"/>
      <c r="F8" s="98"/>
      <c r="G8" s="101">
        <f>+SUM(G5:J7)</f>
        <v>0</v>
      </c>
      <c r="H8" s="102"/>
      <c r="I8" s="102"/>
      <c r="J8" s="103"/>
    </row>
    <row r="9" spans="2:10" s="18" customFormat="1" ht="11.85" customHeight="1" x14ac:dyDescent="0.25">
      <c r="B9" s="19" t="s">
        <v>47</v>
      </c>
      <c r="C9" s="5"/>
      <c r="D9" s="6"/>
      <c r="E9" s="3">
        <f>+C8*E10*E11</f>
        <v>310154.77674999996</v>
      </c>
      <c r="F9" s="4">
        <f>+C8*F10*F11</f>
        <v>310154.77674999996</v>
      </c>
      <c r="G9" s="1"/>
      <c r="H9" s="2"/>
      <c r="I9" s="3">
        <f>+G8*I10*I11</f>
        <v>0</v>
      </c>
      <c r="J9" s="4">
        <f>+G8*J10*J11</f>
        <v>0</v>
      </c>
    </row>
    <row r="10" spans="2:10" s="18" customFormat="1" ht="11.85" customHeight="1" x14ac:dyDescent="0.25">
      <c r="B10" s="19" t="s">
        <v>44</v>
      </c>
      <c r="C10" s="5"/>
      <c r="D10" s="6"/>
      <c r="E10" s="7">
        <v>0.65</v>
      </c>
      <c r="F10" s="8">
        <v>0.65</v>
      </c>
      <c r="G10" s="5"/>
      <c r="H10" s="6"/>
      <c r="I10" s="7">
        <v>0.7</v>
      </c>
      <c r="J10" s="8">
        <v>0.7</v>
      </c>
    </row>
    <row r="11" spans="2:10" s="18" customFormat="1" ht="12" customHeight="1" thickBot="1" x14ac:dyDescent="0.3">
      <c r="B11" s="20" t="s">
        <v>11</v>
      </c>
      <c r="C11" s="9"/>
      <c r="D11" s="10"/>
      <c r="E11" s="11">
        <v>0.5</v>
      </c>
      <c r="F11" s="12">
        <v>0.5</v>
      </c>
      <c r="G11" s="9"/>
      <c r="H11" s="10"/>
      <c r="I11" s="11">
        <v>0.5</v>
      </c>
      <c r="J11" s="12">
        <v>0.5</v>
      </c>
    </row>
    <row r="12" spans="2:10" s="18" customFormat="1" ht="23.85" customHeight="1" thickTop="1" x14ac:dyDescent="0.25">
      <c r="B12" s="21" t="s">
        <v>43</v>
      </c>
      <c r="C12" s="22"/>
      <c r="D12" s="23"/>
      <c r="E12" s="24" t="s">
        <v>1</v>
      </c>
      <c r="F12" s="25" t="s">
        <v>2</v>
      </c>
      <c r="G12" s="22"/>
      <c r="H12" s="23"/>
      <c r="I12" s="26" t="s">
        <v>1</v>
      </c>
      <c r="J12" s="27" t="s">
        <v>2</v>
      </c>
    </row>
    <row r="13" spans="2:10" s="18" customFormat="1" ht="11.85" customHeight="1" x14ac:dyDescent="0.25">
      <c r="B13" s="28" t="s">
        <v>12</v>
      </c>
      <c r="C13" s="29" t="s">
        <v>13</v>
      </c>
      <c r="D13" s="30" t="s">
        <v>0</v>
      </c>
      <c r="E13" s="99" t="s">
        <v>14</v>
      </c>
      <c r="F13" s="100"/>
      <c r="G13" s="29" t="s">
        <v>13</v>
      </c>
      <c r="H13" s="30" t="s">
        <v>0</v>
      </c>
      <c r="I13" s="99" t="s">
        <v>14</v>
      </c>
      <c r="J13" s="100"/>
    </row>
    <row r="14" spans="2:10" s="18" customFormat="1" ht="11.85" customHeight="1" x14ac:dyDescent="0.25">
      <c r="B14" s="31" t="s">
        <v>15</v>
      </c>
      <c r="C14" s="32">
        <v>8760</v>
      </c>
      <c r="D14" s="33"/>
      <c r="E14" s="33">
        <v>12291.666666666668</v>
      </c>
      <c r="F14" s="34">
        <v>13250</v>
      </c>
      <c r="G14" s="32">
        <v>8760</v>
      </c>
      <c r="H14" s="33"/>
      <c r="I14" s="13"/>
      <c r="J14" s="14"/>
    </row>
    <row r="15" spans="2:10" s="18" customFormat="1" ht="11.85" customHeight="1" x14ac:dyDescent="0.25">
      <c r="B15" s="31" t="s">
        <v>16</v>
      </c>
      <c r="C15" s="32">
        <v>4368</v>
      </c>
      <c r="D15" s="33"/>
      <c r="E15" s="33">
        <v>3541.6666666666665</v>
      </c>
      <c r="F15" s="34"/>
      <c r="G15" s="32">
        <v>4368</v>
      </c>
      <c r="H15" s="33"/>
      <c r="I15" s="13"/>
      <c r="J15" s="14"/>
    </row>
    <row r="16" spans="2:10" s="18" customFormat="1" ht="11.85" customHeight="1" x14ac:dyDescent="0.25">
      <c r="B16" s="31" t="s">
        <v>17</v>
      </c>
      <c r="C16" s="32">
        <v>4392</v>
      </c>
      <c r="D16" s="33"/>
      <c r="E16" s="33"/>
      <c r="F16" s="34">
        <v>1000</v>
      </c>
      <c r="G16" s="32">
        <v>4392</v>
      </c>
      <c r="H16" s="33"/>
      <c r="I16" s="13"/>
      <c r="J16" s="14"/>
    </row>
    <row r="17" spans="2:10" s="18" customFormat="1" ht="11.85" customHeight="1" x14ac:dyDescent="0.25">
      <c r="B17" s="31" t="s">
        <v>18</v>
      </c>
      <c r="C17" s="32">
        <v>2184</v>
      </c>
      <c r="D17" s="35">
        <f>C38</f>
        <v>0.78</v>
      </c>
      <c r="E17" s="33">
        <v>75</v>
      </c>
      <c r="F17" s="34">
        <v>625</v>
      </c>
      <c r="G17" s="32">
        <v>2184</v>
      </c>
      <c r="H17" s="35">
        <f>G38</f>
        <v>0</v>
      </c>
      <c r="I17" s="13"/>
      <c r="J17" s="14"/>
    </row>
    <row r="18" spans="2:10" s="18" customFormat="1" ht="11.85" customHeight="1" x14ac:dyDescent="0.25">
      <c r="B18" s="31" t="s">
        <v>19</v>
      </c>
      <c r="C18" s="32">
        <v>2208</v>
      </c>
      <c r="D18" s="35">
        <f>D17</f>
        <v>0.78</v>
      </c>
      <c r="E18" s="33">
        <v>41.666666666666664</v>
      </c>
      <c r="F18" s="34">
        <v>625</v>
      </c>
      <c r="G18" s="32">
        <v>2208</v>
      </c>
      <c r="H18" s="35">
        <f>H17</f>
        <v>0</v>
      </c>
      <c r="I18" s="13"/>
      <c r="J18" s="14"/>
    </row>
    <row r="19" spans="2:10" s="18" customFormat="1" ht="11.85" customHeight="1" x14ac:dyDescent="0.25">
      <c r="B19" s="31" t="s">
        <v>20</v>
      </c>
      <c r="C19" s="32">
        <v>2208</v>
      </c>
      <c r="D19" s="35">
        <f>C39</f>
        <v>1.83</v>
      </c>
      <c r="E19" s="33">
        <v>1208.3333333333333</v>
      </c>
      <c r="F19" s="34">
        <v>1533.3333333333333</v>
      </c>
      <c r="G19" s="32">
        <v>2208</v>
      </c>
      <c r="H19" s="35">
        <f>G39</f>
        <v>0</v>
      </c>
      <c r="I19" s="13"/>
      <c r="J19" s="14"/>
    </row>
    <row r="20" spans="2:10" s="18" customFormat="1" ht="11.85" customHeight="1" x14ac:dyDescent="0.25">
      <c r="B20" s="31" t="s">
        <v>21</v>
      </c>
      <c r="C20" s="32">
        <v>2160</v>
      </c>
      <c r="D20" s="35">
        <f>D19</f>
        <v>1.83</v>
      </c>
      <c r="E20" s="33">
        <v>4166.666666666667</v>
      </c>
      <c r="F20" s="34">
        <v>5000</v>
      </c>
      <c r="G20" s="32">
        <v>2160</v>
      </c>
      <c r="H20" s="35">
        <f>H19</f>
        <v>0</v>
      </c>
      <c r="I20" s="13"/>
      <c r="J20" s="14"/>
    </row>
    <row r="21" spans="2:10" s="18" customFormat="1" ht="11.85" customHeight="1" x14ac:dyDescent="0.25">
      <c r="B21" s="31" t="s">
        <v>22</v>
      </c>
      <c r="C21" s="32">
        <v>720</v>
      </c>
      <c r="D21" s="35">
        <f>C40</f>
        <v>0.9</v>
      </c>
      <c r="E21" s="33">
        <v>750</v>
      </c>
      <c r="F21" s="34">
        <v>208.33333333333334</v>
      </c>
      <c r="G21" s="32">
        <v>720</v>
      </c>
      <c r="H21" s="35">
        <f>G40</f>
        <v>0</v>
      </c>
      <c r="I21" s="13"/>
      <c r="J21" s="14"/>
    </row>
    <row r="22" spans="2:10" s="18" customFormat="1" ht="11.85" customHeight="1" x14ac:dyDescent="0.25">
      <c r="B22" s="31" t="s">
        <v>23</v>
      </c>
      <c r="C22" s="32">
        <v>744</v>
      </c>
      <c r="D22" s="35">
        <f>D21</f>
        <v>0.9</v>
      </c>
      <c r="E22" s="33">
        <v>750</v>
      </c>
      <c r="F22" s="34">
        <v>208.33333333333334</v>
      </c>
      <c r="G22" s="32">
        <v>744</v>
      </c>
      <c r="H22" s="35">
        <f>H21</f>
        <v>0</v>
      </c>
      <c r="I22" s="13"/>
      <c r="J22" s="14"/>
    </row>
    <row r="23" spans="2:10" s="18" customFormat="1" ht="11.85" customHeight="1" x14ac:dyDescent="0.25">
      <c r="B23" s="31" t="s">
        <v>24</v>
      </c>
      <c r="C23" s="32">
        <v>720</v>
      </c>
      <c r="D23" s="35">
        <f>D22</f>
        <v>0.9</v>
      </c>
      <c r="E23" s="33">
        <v>750</v>
      </c>
      <c r="F23" s="34">
        <v>208.33333333333334</v>
      </c>
      <c r="G23" s="32">
        <v>720</v>
      </c>
      <c r="H23" s="35">
        <f>H22</f>
        <v>0</v>
      </c>
      <c r="I23" s="13"/>
      <c r="J23" s="14"/>
    </row>
    <row r="24" spans="2:10" s="18" customFormat="1" ht="11.85" customHeight="1" x14ac:dyDescent="0.25">
      <c r="B24" s="31" t="s">
        <v>25</v>
      </c>
      <c r="C24" s="32">
        <v>744</v>
      </c>
      <c r="D24" s="35">
        <f>D23</f>
        <v>0.9</v>
      </c>
      <c r="E24" s="33">
        <v>750</v>
      </c>
      <c r="F24" s="34">
        <v>208.33333333333334</v>
      </c>
      <c r="G24" s="32">
        <v>744</v>
      </c>
      <c r="H24" s="35">
        <f>H23</f>
        <v>0</v>
      </c>
      <c r="I24" s="13"/>
      <c r="J24" s="14"/>
    </row>
    <row r="25" spans="2:10" s="18" customFormat="1" ht="11.85" customHeight="1" x14ac:dyDescent="0.25">
      <c r="B25" s="31" t="s">
        <v>26</v>
      </c>
      <c r="C25" s="32">
        <v>744</v>
      </c>
      <c r="D25" s="35">
        <f>D24</f>
        <v>0.9</v>
      </c>
      <c r="E25" s="33">
        <v>750</v>
      </c>
      <c r="F25" s="34">
        <v>208.33333333333334</v>
      </c>
      <c r="G25" s="32">
        <v>744</v>
      </c>
      <c r="H25" s="35">
        <f>H24</f>
        <v>0</v>
      </c>
      <c r="I25" s="13"/>
      <c r="J25" s="14"/>
    </row>
    <row r="26" spans="2:10" s="18" customFormat="1" ht="11.85" customHeight="1" x14ac:dyDescent="0.25">
      <c r="B26" s="31" t="s">
        <v>27</v>
      </c>
      <c r="C26" s="32">
        <v>720</v>
      </c>
      <c r="D26" s="35">
        <f>D25</f>
        <v>0.9</v>
      </c>
      <c r="E26" s="33">
        <v>750</v>
      </c>
      <c r="F26" s="34">
        <v>208.33333333333334</v>
      </c>
      <c r="G26" s="32">
        <v>720</v>
      </c>
      <c r="H26" s="35">
        <f>H25</f>
        <v>0</v>
      </c>
      <c r="I26" s="13"/>
      <c r="J26" s="14"/>
    </row>
    <row r="27" spans="2:10" s="18" customFormat="1" ht="11.85" customHeight="1" x14ac:dyDescent="0.25">
      <c r="B27" s="31" t="s">
        <v>28</v>
      </c>
      <c r="C27" s="32">
        <v>744</v>
      </c>
      <c r="D27" s="35">
        <f>C41</f>
        <v>2.1</v>
      </c>
      <c r="E27" s="33">
        <v>75</v>
      </c>
      <c r="F27" s="34">
        <v>41.666666666666664</v>
      </c>
      <c r="G27" s="32">
        <v>744</v>
      </c>
      <c r="H27" s="35">
        <f>G41</f>
        <v>0</v>
      </c>
      <c r="I27" s="13"/>
      <c r="J27" s="14"/>
    </row>
    <row r="28" spans="2:10" s="18" customFormat="1" ht="11.85" customHeight="1" x14ac:dyDescent="0.25">
      <c r="B28" s="31" t="s">
        <v>29</v>
      </c>
      <c r="C28" s="32">
        <v>720</v>
      </c>
      <c r="D28" s="35">
        <f>D27</f>
        <v>2.1</v>
      </c>
      <c r="E28" s="33">
        <v>3125</v>
      </c>
      <c r="F28" s="34">
        <v>3541.6666666666665</v>
      </c>
      <c r="G28" s="32">
        <v>720</v>
      </c>
      <c r="H28" s="35">
        <f>H27</f>
        <v>0</v>
      </c>
      <c r="I28" s="13"/>
      <c r="J28" s="14"/>
    </row>
    <row r="29" spans="2:10" s="18" customFormat="1" ht="11.85" customHeight="1" x14ac:dyDescent="0.25">
      <c r="B29" s="31" t="s">
        <v>30</v>
      </c>
      <c r="C29" s="32">
        <v>744</v>
      </c>
      <c r="D29" s="35">
        <f>D28</f>
        <v>2.1</v>
      </c>
      <c r="E29" s="33">
        <v>6250</v>
      </c>
      <c r="F29" s="34">
        <v>6250</v>
      </c>
      <c r="G29" s="32">
        <v>744</v>
      </c>
      <c r="H29" s="35">
        <f>H28</f>
        <v>0</v>
      </c>
      <c r="I29" s="13"/>
      <c r="J29" s="14"/>
    </row>
    <row r="30" spans="2:10" s="18" customFormat="1" ht="11.85" customHeight="1" x14ac:dyDescent="0.25">
      <c r="B30" s="31" t="s">
        <v>31</v>
      </c>
      <c r="C30" s="32">
        <v>744</v>
      </c>
      <c r="D30" s="35">
        <f>D29</f>
        <v>2.1</v>
      </c>
      <c r="E30" s="33">
        <v>5000</v>
      </c>
      <c r="F30" s="34">
        <v>5000</v>
      </c>
      <c r="G30" s="32">
        <v>744</v>
      </c>
      <c r="H30" s="35">
        <f>H29</f>
        <v>0</v>
      </c>
      <c r="I30" s="13"/>
      <c r="J30" s="14"/>
    </row>
    <row r="31" spans="2:10" s="18" customFormat="1" ht="11.85" customHeight="1" x14ac:dyDescent="0.25">
      <c r="B31" s="31" t="s">
        <v>32</v>
      </c>
      <c r="C31" s="32">
        <v>672</v>
      </c>
      <c r="D31" s="35">
        <f>D30</f>
        <v>2.1</v>
      </c>
      <c r="E31" s="33">
        <v>3333.3333333333335</v>
      </c>
      <c r="F31" s="34">
        <v>3750</v>
      </c>
      <c r="G31" s="32">
        <v>672</v>
      </c>
      <c r="H31" s="35">
        <f>H30</f>
        <v>0</v>
      </c>
      <c r="I31" s="13"/>
      <c r="J31" s="14"/>
    </row>
    <row r="32" spans="2:10" s="18" customFormat="1" ht="11.85" customHeight="1" x14ac:dyDescent="0.25">
      <c r="B32" s="31" t="s">
        <v>33</v>
      </c>
      <c r="C32" s="32">
        <v>744</v>
      </c>
      <c r="D32" s="35">
        <f>D31</f>
        <v>2.1</v>
      </c>
      <c r="E32" s="33">
        <v>750</v>
      </c>
      <c r="F32" s="34">
        <v>208.33333333333334</v>
      </c>
      <c r="G32" s="32">
        <v>744</v>
      </c>
      <c r="H32" s="35">
        <f>H31</f>
        <v>0</v>
      </c>
      <c r="I32" s="13"/>
      <c r="J32" s="14"/>
    </row>
    <row r="33" spans="2:10" s="18" customFormat="1" ht="12" customHeight="1" thickBot="1" x14ac:dyDescent="0.3">
      <c r="B33" s="36" t="s">
        <v>34</v>
      </c>
      <c r="C33" s="37"/>
      <c r="D33" s="38"/>
      <c r="E33" s="39"/>
      <c r="F33" s="40"/>
      <c r="G33" s="37"/>
      <c r="H33" s="38"/>
      <c r="I33" s="39"/>
      <c r="J33" s="40"/>
    </row>
    <row r="34" spans="2:10" s="18" customFormat="1" ht="12" customHeight="1" thickTop="1" thickBot="1" x14ac:dyDescent="0.3">
      <c r="B34" s="17"/>
      <c r="C34" s="84" t="s">
        <v>56</v>
      </c>
      <c r="D34" s="85"/>
      <c r="E34" s="85"/>
      <c r="F34" s="86"/>
      <c r="G34" s="84" t="s">
        <v>57</v>
      </c>
      <c r="H34" s="85"/>
      <c r="I34" s="85"/>
      <c r="J34" s="86"/>
    </row>
    <row r="35" spans="2:10" s="18" customFormat="1" ht="68.25" thickTop="1" x14ac:dyDescent="0.25">
      <c r="B35" s="41" t="s">
        <v>42</v>
      </c>
      <c r="C35" s="42" t="s">
        <v>58</v>
      </c>
      <c r="D35" s="43"/>
      <c r="E35" s="44" t="s">
        <v>1</v>
      </c>
      <c r="F35" s="45" t="s">
        <v>2</v>
      </c>
      <c r="G35" s="42" t="s">
        <v>49</v>
      </c>
      <c r="H35" s="43"/>
      <c r="I35" s="44" t="s">
        <v>1</v>
      </c>
      <c r="J35" s="45" t="s">
        <v>2</v>
      </c>
    </row>
    <row r="36" spans="2:10" s="18" customFormat="1" ht="11.85" customHeight="1" x14ac:dyDescent="0.25">
      <c r="B36" s="46" t="s">
        <v>3</v>
      </c>
      <c r="C36" s="47">
        <v>1</v>
      </c>
      <c r="D36" s="48"/>
      <c r="E36" s="49">
        <f>+E9/(SUMPRODUCT(E14:E16,C$14:C$16)+SUMPRODUCT(E17:E32,D$17:D$32,C$17:C$32))*1000</f>
        <v>1.7626782710053681</v>
      </c>
      <c r="F36" s="50">
        <f>+F9/(SUMPRODUCT(F14:F16,C$14:C$16)+SUMPRODUCT(F17:F32,D$17:D$32,C$17:C$32))*1000</f>
        <v>1.7424342649760858</v>
      </c>
      <c r="G36" s="47">
        <v>1</v>
      </c>
      <c r="H36" s="48"/>
      <c r="I36" s="49" t="e">
        <f>+I9/(SUMPRODUCT(I14:I16,G$14:G$16)+SUMPRODUCT(I17:I32,H$17:H$32,G$17:G$32))*1000</f>
        <v>#DIV/0!</v>
      </c>
      <c r="J36" s="50" t="e">
        <f>+J9/(SUMPRODUCT(J14:J16,G$14:G$16)+SUMPRODUCT(J17:J32,H$17:H$32,G$17:G$32))*1000</f>
        <v>#DIV/0!</v>
      </c>
    </row>
    <row r="37" spans="2:10" s="18" customFormat="1" ht="11.85" customHeight="1" x14ac:dyDescent="0.25">
      <c r="B37" s="46" t="s">
        <v>4</v>
      </c>
      <c r="C37" s="47">
        <v>1</v>
      </c>
      <c r="D37" s="48"/>
      <c r="E37" s="49">
        <f>E$36*C37</f>
        <v>1.7626782710053681</v>
      </c>
      <c r="F37" s="51">
        <f>F$36*C37</f>
        <v>1.7424342649760858</v>
      </c>
      <c r="G37" s="15"/>
      <c r="H37" s="48"/>
      <c r="I37" s="49" t="e">
        <f t="shared" ref="I37:I43" si="0">I$36*G37</f>
        <v>#DIV/0!</v>
      </c>
      <c r="J37" s="51" t="e">
        <f t="shared" ref="J37:J43" si="1">J$36*G37</f>
        <v>#DIV/0!</v>
      </c>
    </row>
    <row r="38" spans="2:10" s="18" customFormat="1" ht="11.85" customHeight="1" x14ac:dyDescent="0.25">
      <c r="B38" s="46" t="s">
        <v>5</v>
      </c>
      <c r="C38" s="47">
        <v>0.78</v>
      </c>
      <c r="D38" s="48"/>
      <c r="E38" s="49">
        <f t="shared" ref="E38:E43" si="2">E$36*C38</f>
        <v>1.3748890513841872</v>
      </c>
      <c r="F38" s="51">
        <f t="shared" ref="F38:F43" si="3">F$36*C38</f>
        <v>1.359098726681347</v>
      </c>
      <c r="G38" s="15"/>
      <c r="H38" s="48"/>
      <c r="I38" s="49" t="e">
        <f t="shared" si="0"/>
        <v>#DIV/0!</v>
      </c>
      <c r="J38" s="51" t="e">
        <f t="shared" si="1"/>
        <v>#DIV/0!</v>
      </c>
    </row>
    <row r="39" spans="2:10" s="18" customFormat="1" ht="11.85" customHeight="1" x14ac:dyDescent="0.25">
      <c r="B39" s="46" t="s">
        <v>6</v>
      </c>
      <c r="C39" s="47">
        <v>1.83</v>
      </c>
      <c r="D39" s="48"/>
      <c r="E39" s="49">
        <f t="shared" si="2"/>
        <v>3.2257012359398236</v>
      </c>
      <c r="F39" s="51">
        <f t="shared" si="3"/>
        <v>3.188654704906237</v>
      </c>
      <c r="G39" s="15"/>
      <c r="H39" s="48"/>
      <c r="I39" s="49" t="e">
        <f t="shared" si="0"/>
        <v>#DIV/0!</v>
      </c>
      <c r="J39" s="51" t="e">
        <f t="shared" si="1"/>
        <v>#DIV/0!</v>
      </c>
    </row>
    <row r="40" spans="2:10" s="18" customFormat="1" ht="11.85" customHeight="1" x14ac:dyDescent="0.25">
      <c r="B40" s="46" t="s">
        <v>7</v>
      </c>
      <c r="C40" s="47">
        <v>0.9</v>
      </c>
      <c r="D40" s="48"/>
      <c r="E40" s="49">
        <f t="shared" si="2"/>
        <v>1.5864104439048314</v>
      </c>
      <c r="F40" s="51">
        <f t="shared" si="3"/>
        <v>1.5681908384784773</v>
      </c>
      <c r="G40" s="15"/>
      <c r="H40" s="48"/>
      <c r="I40" s="49" t="e">
        <f t="shared" si="0"/>
        <v>#DIV/0!</v>
      </c>
      <c r="J40" s="51" t="e">
        <f t="shared" si="1"/>
        <v>#DIV/0!</v>
      </c>
    </row>
    <row r="41" spans="2:10" s="18" customFormat="1" ht="11.85" customHeight="1" x14ac:dyDescent="0.25">
      <c r="B41" s="46" t="s">
        <v>8</v>
      </c>
      <c r="C41" s="47">
        <v>2.1</v>
      </c>
      <c r="D41" s="48"/>
      <c r="E41" s="49">
        <f t="shared" si="2"/>
        <v>3.7016243691112733</v>
      </c>
      <c r="F41" s="51">
        <f t="shared" si="3"/>
        <v>3.6591119564497805</v>
      </c>
      <c r="G41" s="15"/>
      <c r="H41" s="48"/>
      <c r="I41" s="49" t="e">
        <f t="shared" si="0"/>
        <v>#DIV/0!</v>
      </c>
      <c r="J41" s="51" t="e">
        <f t="shared" si="1"/>
        <v>#DIV/0!</v>
      </c>
    </row>
    <row r="42" spans="2:10" s="18" customFormat="1" ht="11.85" customHeight="1" x14ac:dyDescent="0.25">
      <c r="B42" s="46" t="s">
        <v>9</v>
      </c>
      <c r="C42" s="47">
        <v>1.79</v>
      </c>
      <c r="D42" s="48"/>
      <c r="E42" s="49">
        <f t="shared" si="2"/>
        <v>3.1551941050996088</v>
      </c>
      <c r="F42" s="51">
        <f t="shared" si="3"/>
        <v>3.1189573343071935</v>
      </c>
      <c r="G42" s="15"/>
      <c r="H42" s="48"/>
      <c r="I42" s="49" t="e">
        <f t="shared" si="0"/>
        <v>#DIV/0!</v>
      </c>
      <c r="J42" s="51" t="e">
        <f t="shared" si="1"/>
        <v>#DIV/0!</v>
      </c>
    </row>
    <row r="43" spans="2:10" s="18" customFormat="1" ht="12" customHeight="1" thickBot="1" x14ac:dyDescent="0.3">
      <c r="B43" s="52" t="s">
        <v>10</v>
      </c>
      <c r="C43" s="53">
        <v>4.2</v>
      </c>
      <c r="D43" s="54"/>
      <c r="E43" s="55">
        <f t="shared" si="2"/>
        <v>7.4032487382225467</v>
      </c>
      <c r="F43" s="56">
        <f t="shared" si="3"/>
        <v>7.318223912899561</v>
      </c>
      <c r="G43" s="16"/>
      <c r="H43" s="54"/>
      <c r="I43" s="55" t="e">
        <f t="shared" si="0"/>
        <v>#DIV/0!</v>
      </c>
      <c r="J43" s="56" t="e">
        <f t="shared" si="1"/>
        <v>#DIV/0!</v>
      </c>
    </row>
    <row r="44" spans="2:10" s="18" customFormat="1" ht="12" customHeight="1" thickTop="1" thickBot="1" x14ac:dyDescent="0.3">
      <c r="B44" s="17"/>
      <c r="C44" s="84" t="s">
        <v>56</v>
      </c>
      <c r="D44" s="85"/>
      <c r="E44" s="85"/>
      <c r="F44" s="86"/>
      <c r="G44" s="84" t="s">
        <v>57</v>
      </c>
      <c r="H44" s="85"/>
      <c r="I44" s="85"/>
      <c r="J44" s="86"/>
    </row>
    <row r="45" spans="2:10" ht="11.85" customHeight="1" thickTop="1" x14ac:dyDescent="0.25">
      <c r="B45" s="57" t="s">
        <v>45</v>
      </c>
      <c r="C45" s="58" t="s">
        <v>60</v>
      </c>
      <c r="D45" s="59"/>
      <c r="E45" s="59"/>
      <c r="F45" s="59"/>
      <c r="G45" s="75" t="s">
        <v>59</v>
      </c>
      <c r="H45" s="59"/>
      <c r="I45" s="59"/>
      <c r="J45" s="60"/>
    </row>
    <row r="46" spans="2:10" s="18" customFormat="1" ht="11.85" customHeight="1" x14ac:dyDescent="0.25">
      <c r="B46" s="61" t="s">
        <v>48</v>
      </c>
      <c r="C46" s="83">
        <f>C8-(E9+F9)</f>
        <v>334012.83649999998</v>
      </c>
      <c r="D46" s="62"/>
      <c r="E46" s="62"/>
      <c r="F46" s="62"/>
      <c r="G46" s="76">
        <f>G8-(I9+J9)</f>
        <v>0</v>
      </c>
      <c r="H46" s="62"/>
      <c r="I46" s="62"/>
      <c r="J46" s="63"/>
    </row>
    <row r="47" spans="2:10" s="18" customFormat="1" ht="11.85" customHeight="1" x14ac:dyDescent="0.25">
      <c r="B47" s="61" t="s">
        <v>35</v>
      </c>
      <c r="C47" s="83">
        <v>320972.83679395728</v>
      </c>
      <c r="D47" s="62"/>
      <c r="E47" s="62"/>
      <c r="F47" s="62"/>
      <c r="G47" s="76"/>
      <c r="H47" s="62"/>
      <c r="I47" s="62"/>
      <c r="J47" s="63"/>
    </row>
    <row r="48" spans="2:10" s="18" customFormat="1" ht="11.85" customHeight="1" x14ac:dyDescent="0.25">
      <c r="B48" s="61" t="s">
        <v>36</v>
      </c>
      <c r="C48" s="83">
        <v>136788276.24000001</v>
      </c>
      <c r="D48" s="62"/>
      <c r="E48" s="62"/>
      <c r="F48" s="62"/>
      <c r="G48" s="77"/>
      <c r="H48" s="62"/>
      <c r="I48" s="62"/>
      <c r="J48" s="63"/>
    </row>
    <row r="49" spans="2:10" s="18" customFormat="1" ht="11.85" customHeight="1" x14ac:dyDescent="0.25">
      <c r="B49" s="61" t="s">
        <v>37</v>
      </c>
      <c r="C49" s="47">
        <f>C47/C48*1000</f>
        <v>2.346493761137824</v>
      </c>
      <c r="D49" s="64"/>
      <c r="E49" s="65"/>
      <c r="F49" s="62"/>
      <c r="G49" s="76" t="e">
        <f>G46/G48*1000</f>
        <v>#DIV/0!</v>
      </c>
      <c r="H49" s="62"/>
      <c r="I49" s="62"/>
      <c r="J49" s="63"/>
    </row>
    <row r="50" spans="2:10" s="18" customFormat="1" ht="11.85" customHeight="1" x14ac:dyDescent="0.25">
      <c r="B50" s="61" t="s">
        <v>38</v>
      </c>
      <c r="C50" s="47">
        <f>C49+D50</f>
        <v>2.4464937611378241</v>
      </c>
      <c r="D50" s="66">
        <v>0.1</v>
      </c>
      <c r="E50" s="79" t="s">
        <v>39</v>
      </c>
      <c r="F50" s="62"/>
      <c r="G50" s="76"/>
      <c r="H50" s="62"/>
      <c r="I50" s="62"/>
      <c r="J50" s="63"/>
    </row>
    <row r="51" spans="2:10" s="18" customFormat="1" ht="11.85" customHeight="1" thickBot="1" x14ac:dyDescent="0.3">
      <c r="B51" s="67" t="s">
        <v>40</v>
      </c>
      <c r="C51" s="68">
        <f>C49+D51</f>
        <v>3.1964937611378241</v>
      </c>
      <c r="D51" s="69">
        <v>0.85</v>
      </c>
      <c r="E51" s="80" t="s">
        <v>41</v>
      </c>
      <c r="F51" s="70"/>
      <c r="G51" s="78"/>
      <c r="H51" s="70"/>
      <c r="I51" s="70"/>
      <c r="J51" s="71"/>
    </row>
    <row r="52" spans="2:10" s="18" customFormat="1" ht="11.85" customHeight="1" thickTop="1" x14ac:dyDescent="0.25">
      <c r="B52" s="17"/>
      <c r="C52" s="72"/>
      <c r="D52" s="72"/>
      <c r="E52" s="73"/>
    </row>
    <row r="53" spans="2:10" s="18" customFormat="1" ht="11.85" customHeight="1" x14ac:dyDescent="0.25">
      <c r="B53" s="74"/>
      <c r="C53" s="72" t="s">
        <v>55</v>
      </c>
      <c r="D53" s="72"/>
      <c r="E53" s="73"/>
    </row>
    <row r="54" spans="2:10" s="18" customFormat="1" ht="11.85" customHeight="1" x14ac:dyDescent="0.25">
      <c r="B54" s="17"/>
      <c r="C54" s="72"/>
      <c r="D54" s="72"/>
      <c r="E54" s="73"/>
    </row>
    <row r="55" spans="2:10" s="18" customFormat="1" ht="11.85" customHeight="1" x14ac:dyDescent="0.25">
      <c r="B55" s="17"/>
      <c r="C55" s="72"/>
      <c r="D55" s="72"/>
      <c r="E55" s="73"/>
    </row>
  </sheetData>
  <sheetProtection password="CC52" sheet="1" objects="1" scenarios="1" selectLockedCells="1"/>
  <mergeCells count="20">
    <mergeCell ref="C2:F2"/>
    <mergeCell ref="C8:F8"/>
    <mergeCell ref="G8:J8"/>
    <mergeCell ref="I13:J13"/>
    <mergeCell ref="G2:J2"/>
    <mergeCell ref="C44:F44"/>
    <mergeCell ref="G44:J44"/>
    <mergeCell ref="C34:F34"/>
    <mergeCell ref="G34:J34"/>
    <mergeCell ref="C3:F3"/>
    <mergeCell ref="G3:J3"/>
    <mergeCell ref="C4:F4"/>
    <mergeCell ref="G4:J4"/>
    <mergeCell ref="C5:F5"/>
    <mergeCell ref="G5:J5"/>
    <mergeCell ref="C7:F7"/>
    <mergeCell ref="G7:J7"/>
    <mergeCell ref="C6:F6"/>
    <mergeCell ref="G6:J6"/>
    <mergeCell ref="E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Pct.5_Model calcul tarife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2017-02-23T06:39:07Z</dcterms:created>
  <dcterms:modified xsi:type="dcterms:W3CDTF">2017-09-01T06:19:47Z</dcterms:modified>
</cp:coreProperties>
</file>